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rkushinAA\Desktop\ООО Энергосбыт Запорожье\"/>
    </mc:Choice>
  </mc:AlternateContent>
  <bookViews>
    <workbookView xWindow="0" yWindow="0" windowWidth="28800" windowHeight="12300" tabRatio="500" activeTab="4"/>
  </bookViews>
  <sheets>
    <sheet name="прил.1" sheetId="1" r:id="rId1"/>
    <sheet name="прил.2" sheetId="2" r:id="rId2"/>
    <sheet name="прил.3" sheetId="3" r:id="rId3"/>
    <sheet name="прил.4" sheetId="4" r:id="rId4"/>
    <sheet name="прил.5" sheetId="5" r:id="rId5"/>
  </sheets>
  <definedNames>
    <definedName name="Excel_BuiltIn_Print_Area" localSheetId="4">прил.5!$A$1:$F$54</definedName>
    <definedName name="_xlnm.Print_Area" localSheetId="0">прил.1!$A$1:$AP$32</definedName>
    <definedName name="_xlnm.Print_Area" localSheetId="1">прил.2!$A$1:$O$31</definedName>
    <definedName name="_xlnm.Print_Area" localSheetId="2">прил.3!$A$1:$M$32</definedName>
    <definedName name="_xlnm.Print_Area" localSheetId="3">прил.4!$A$1:$L$37</definedName>
    <definedName name="_xlnm.Print_Area" localSheetId="4">прил.5!$A$1:$F$54</definedName>
  </definedNames>
  <calcPr calcId="162913" calcOnSave="0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7" i="2" l="1"/>
  <c r="A18" i="2"/>
  <c r="A19" i="2"/>
  <c r="A7" i="5"/>
  <c r="I34" i="4"/>
  <c r="I40" i="4" s="1"/>
  <c r="G34" i="4"/>
  <c r="G40" i="4" s="1"/>
  <c r="E34" i="4"/>
  <c r="E40" i="4" s="1"/>
  <c r="K33" i="4"/>
  <c r="J33" i="4"/>
  <c r="L33" i="4" s="1"/>
  <c r="H33" i="4"/>
  <c r="F33" i="4"/>
  <c r="D33" i="4"/>
  <c r="C33" i="4"/>
  <c r="B33" i="4"/>
  <c r="A33" i="4"/>
  <c r="K31" i="4"/>
  <c r="C31" i="4"/>
  <c r="B31" i="4"/>
  <c r="A31" i="4"/>
  <c r="K29" i="4"/>
  <c r="K28" i="4"/>
  <c r="K27" i="4"/>
  <c r="K26" i="4"/>
  <c r="K25" i="4"/>
  <c r="K24" i="4"/>
  <c r="K23" i="4"/>
  <c r="B22" i="4"/>
  <c r="A22" i="4"/>
  <c r="K21" i="4"/>
  <c r="J21" i="4"/>
  <c r="H21" i="4"/>
  <c r="F21" i="4"/>
  <c r="D21" i="4"/>
  <c r="C21" i="4"/>
  <c r="B21" i="4"/>
  <c r="A21" i="4"/>
  <c r="K20" i="4"/>
  <c r="C20" i="4"/>
  <c r="B20" i="4"/>
  <c r="A20" i="4"/>
  <c r="K19" i="4"/>
  <c r="C19" i="4"/>
  <c r="B19" i="4"/>
  <c r="A19" i="4"/>
  <c r="K18" i="4"/>
  <c r="C18" i="4"/>
  <c r="B18" i="4"/>
  <c r="A18" i="4"/>
  <c r="K17" i="4"/>
  <c r="C17" i="4"/>
  <c r="B17" i="4"/>
  <c r="A17" i="4"/>
  <c r="B16" i="4"/>
  <c r="A16" i="4"/>
  <c r="A7" i="4"/>
  <c r="A31" i="3"/>
  <c r="M30" i="3"/>
  <c r="L30" i="3"/>
  <c r="N30" i="3" s="1"/>
  <c r="E30" i="3"/>
  <c r="C30" i="3"/>
  <c r="B30" i="3"/>
  <c r="A30" i="3"/>
  <c r="O29" i="3"/>
  <c r="N29" i="3"/>
  <c r="B29" i="3"/>
  <c r="A29" i="3"/>
  <c r="L28" i="3"/>
  <c r="N28" i="3" s="1"/>
  <c r="C28" i="3"/>
  <c r="B28" i="3"/>
  <c r="A28" i="3"/>
  <c r="L27" i="3"/>
  <c r="N27" i="3" s="1"/>
  <c r="D27" i="3"/>
  <c r="O27" i="3" s="1"/>
  <c r="C27" i="3"/>
  <c r="B27" i="3"/>
  <c r="A27" i="3"/>
  <c r="N26" i="3"/>
  <c r="L26" i="3"/>
  <c r="D26" i="3" s="1"/>
  <c r="O26" i="3" s="1"/>
  <c r="C26" i="3"/>
  <c r="B26" i="3"/>
  <c r="A26" i="3"/>
  <c r="N25" i="3"/>
  <c r="L25" i="3"/>
  <c r="D25" i="3" s="1"/>
  <c r="O25" i="3" s="1"/>
  <c r="C25" i="3"/>
  <c r="B25" i="3"/>
  <c r="A25" i="3"/>
  <c r="L24" i="3"/>
  <c r="N24" i="3" s="1"/>
  <c r="C24" i="3"/>
  <c r="B24" i="3"/>
  <c r="A24" i="3"/>
  <c r="L23" i="3"/>
  <c r="N23" i="3" s="1"/>
  <c r="D23" i="3"/>
  <c r="O23" i="3" s="1"/>
  <c r="C23" i="3"/>
  <c r="B23" i="3"/>
  <c r="A23" i="3"/>
  <c r="N22" i="3"/>
  <c r="L22" i="3"/>
  <c r="D22" i="3" s="1"/>
  <c r="O22" i="3" s="1"/>
  <c r="C22" i="3"/>
  <c r="B22" i="3"/>
  <c r="A22" i="3"/>
  <c r="A21" i="3"/>
  <c r="L20" i="3"/>
  <c r="D20" i="3" s="1"/>
  <c r="C20" i="3"/>
  <c r="B20" i="3"/>
  <c r="A20" i="3"/>
  <c r="L19" i="3"/>
  <c r="D19" i="3" s="1"/>
  <c r="C19" i="3"/>
  <c r="B19" i="3"/>
  <c r="A19" i="3"/>
  <c r="L18" i="3"/>
  <c r="D18" i="3" s="1"/>
  <c r="C18" i="3"/>
  <c r="B18" i="3"/>
  <c r="A18" i="3"/>
  <c r="L17" i="3"/>
  <c r="D17" i="3"/>
  <c r="C17" i="3"/>
  <c r="B17" i="3"/>
  <c r="A17" i="3"/>
  <c r="N16" i="3"/>
  <c r="L16" i="3"/>
  <c r="D16" i="3" s="1"/>
  <c r="O16" i="3" s="1"/>
  <c r="C16" i="3"/>
  <c r="B16" i="3"/>
  <c r="A16" i="3"/>
  <c r="O15" i="3"/>
  <c r="N15" i="3"/>
  <c r="A15" i="3"/>
  <c r="A7" i="3"/>
  <c r="J31" i="2"/>
  <c r="I31" i="2"/>
  <c r="B29" i="2"/>
  <c r="B32" i="4" s="1"/>
  <c r="A29" i="2"/>
  <c r="A32" i="4" s="1"/>
  <c r="H28" i="2"/>
  <c r="G28" i="2" s="1"/>
  <c r="D31" i="4" s="1"/>
  <c r="F28" i="2"/>
  <c r="E28" i="2"/>
  <c r="D28" i="2"/>
  <c r="C28" i="2"/>
  <c r="B28" i="2"/>
  <c r="A28" i="2"/>
  <c r="B27" i="2"/>
  <c r="B30" i="4" s="1"/>
  <c r="A27" i="2"/>
  <c r="A30" i="4" s="1"/>
  <c r="N26" i="2"/>
  <c r="J29" i="4" s="1"/>
  <c r="M26" i="2"/>
  <c r="H29" i="4" s="1"/>
  <c r="L26" i="2"/>
  <c r="F29" i="4" s="1"/>
  <c r="H26" i="2"/>
  <c r="G26" i="2" s="1"/>
  <c r="D29" i="4" s="1"/>
  <c r="F26" i="2"/>
  <c r="E26" i="2"/>
  <c r="D26" i="2"/>
  <c r="C26" i="2"/>
  <c r="C29" i="4" s="1"/>
  <c r="B26" i="2"/>
  <c r="B29" i="4" s="1"/>
  <c r="A26" i="2"/>
  <c r="A29" i="4" s="1"/>
  <c r="M25" i="2"/>
  <c r="H28" i="4" s="1"/>
  <c r="L25" i="2"/>
  <c r="F28" i="4" s="1"/>
  <c r="H25" i="2"/>
  <c r="G25" i="2" s="1"/>
  <c r="D28" i="4" s="1"/>
  <c r="E25" i="2"/>
  <c r="D25" i="2"/>
  <c r="C25" i="2"/>
  <c r="C28" i="4" s="1"/>
  <c r="B25" i="2"/>
  <c r="B28" i="4" s="1"/>
  <c r="A25" i="2"/>
  <c r="A28" i="4" s="1"/>
  <c r="N24" i="2"/>
  <c r="J27" i="4" s="1"/>
  <c r="L24" i="2"/>
  <c r="F27" i="4" s="1"/>
  <c r="H24" i="2"/>
  <c r="G24" i="2" s="1"/>
  <c r="D27" i="4" s="1"/>
  <c r="E24" i="2"/>
  <c r="D24" i="2"/>
  <c r="C24" i="2"/>
  <c r="C27" i="4" s="1"/>
  <c r="B24" i="2"/>
  <c r="B27" i="4" s="1"/>
  <c r="A24" i="2"/>
  <c r="A27" i="4" s="1"/>
  <c r="N23" i="2"/>
  <c r="J26" i="4" s="1"/>
  <c r="L23" i="2"/>
  <c r="H23" i="2"/>
  <c r="G23" i="2" s="1"/>
  <c r="D26" i="4" s="1"/>
  <c r="E23" i="2"/>
  <c r="D23" i="2"/>
  <c r="C23" i="2"/>
  <c r="C26" i="4" s="1"/>
  <c r="B23" i="2"/>
  <c r="B26" i="4" s="1"/>
  <c r="A23" i="2"/>
  <c r="A26" i="4" s="1"/>
  <c r="N22" i="2"/>
  <c r="J25" i="4" s="1"/>
  <c r="H22" i="2"/>
  <c r="G22" i="2" s="1"/>
  <c r="D25" i="4" s="1"/>
  <c r="E22" i="2"/>
  <c r="D22" i="2"/>
  <c r="C22" i="2"/>
  <c r="C25" i="4" s="1"/>
  <c r="B22" i="2"/>
  <c r="B25" i="4" s="1"/>
  <c r="A22" i="2"/>
  <c r="A25" i="4" s="1"/>
  <c r="N21" i="2"/>
  <c r="J24" i="4" s="1"/>
  <c r="M21" i="2"/>
  <c r="H24" i="4" s="1"/>
  <c r="H21" i="2"/>
  <c r="G21" i="2" s="1"/>
  <c r="D24" i="4" s="1"/>
  <c r="D21" i="2"/>
  <c r="C21" i="2"/>
  <c r="C24" i="4" s="1"/>
  <c r="B21" i="2"/>
  <c r="B24" i="4" s="1"/>
  <c r="A21" i="2"/>
  <c r="A24" i="4" s="1"/>
  <c r="N20" i="2"/>
  <c r="J23" i="4" s="1"/>
  <c r="M20" i="2"/>
  <c r="H23" i="4" s="1"/>
  <c r="H20" i="2"/>
  <c r="G20" i="2" s="1"/>
  <c r="D23" i="4" s="1"/>
  <c r="D20" i="2"/>
  <c r="C20" i="2"/>
  <c r="C23" i="4" s="1"/>
  <c r="B20" i="2"/>
  <c r="B23" i="4" s="1"/>
  <c r="A20" i="2"/>
  <c r="A23" i="4" s="1"/>
  <c r="N17" i="2"/>
  <c r="J20" i="4" s="1"/>
  <c r="M17" i="2"/>
  <c r="H20" i="4" s="1"/>
  <c r="H17" i="2"/>
  <c r="G17" i="2" s="1"/>
  <c r="D20" i="4" s="1"/>
  <c r="F17" i="2"/>
  <c r="E17" i="2"/>
  <c r="D17" i="2"/>
  <c r="C17" i="2"/>
  <c r="B17" i="2"/>
  <c r="N16" i="2"/>
  <c r="J19" i="4" s="1"/>
  <c r="M16" i="2"/>
  <c r="H19" i="4" s="1"/>
  <c r="H16" i="2"/>
  <c r="G16" i="2" s="1"/>
  <c r="D19" i="4" s="1"/>
  <c r="F16" i="2"/>
  <c r="E16" i="2"/>
  <c r="D16" i="2"/>
  <c r="C16" i="2"/>
  <c r="B16" i="2"/>
  <c r="A16" i="2"/>
  <c r="N15" i="2"/>
  <c r="J18" i="4" s="1"/>
  <c r="H15" i="2"/>
  <c r="G15" i="2" s="1"/>
  <c r="D18" i="4" s="1"/>
  <c r="F15" i="2"/>
  <c r="E15" i="2"/>
  <c r="D15" i="2"/>
  <c r="C15" i="2"/>
  <c r="B15" i="2"/>
  <c r="A15" i="2"/>
  <c r="N14" i="2"/>
  <c r="M14" i="2"/>
  <c r="H14" i="2"/>
  <c r="F14" i="2"/>
  <c r="E14" i="2"/>
  <c r="D14" i="2"/>
  <c r="C14" i="2"/>
  <c r="B14" i="2"/>
  <c r="A14" i="2"/>
  <c r="A13" i="2"/>
  <c r="A6" i="2"/>
  <c r="AK32" i="1"/>
  <c r="AJ32" i="1"/>
  <c r="AF32" i="1"/>
  <c r="AE32" i="1"/>
  <c r="E31" i="5" s="1"/>
  <c r="AC32" i="1"/>
  <c r="AB32" i="1"/>
  <c r="X32" i="1"/>
  <c r="W32" i="1"/>
  <c r="D31" i="5" s="1"/>
  <c r="U32" i="1"/>
  <c r="T32" i="1"/>
  <c r="P32" i="1"/>
  <c r="O32" i="1"/>
  <c r="C31" i="5" s="1"/>
  <c r="M32" i="1"/>
  <c r="L32" i="1"/>
  <c r="I32" i="1"/>
  <c r="F32" i="1"/>
  <c r="AO28" i="1"/>
  <c r="AN28" i="1"/>
  <c r="AM28" i="1"/>
  <c r="AL28" i="1" s="1"/>
  <c r="AH28" i="1"/>
  <c r="AH32" i="1" s="1"/>
  <c r="AD28" i="1"/>
  <c r="Z28" i="1"/>
  <c r="Z32" i="1" s="1"/>
  <c r="V28" i="1"/>
  <c r="S28" i="1" s="1"/>
  <c r="M28" i="2" s="1"/>
  <c r="H31" i="4" s="1"/>
  <c r="N28" i="1"/>
  <c r="K28" i="1" s="1"/>
  <c r="L28" i="2" s="1"/>
  <c r="J28" i="1"/>
  <c r="AP26" i="1"/>
  <c r="AO26" i="1"/>
  <c r="AN26" i="1"/>
  <c r="AM26" i="1"/>
  <c r="AL26" i="1"/>
  <c r="J26" i="1"/>
  <c r="AP25" i="1"/>
  <c r="AN25" i="1"/>
  <c r="AM25" i="1"/>
  <c r="AG25" i="1"/>
  <c r="AG32" i="1" s="1"/>
  <c r="AD25" i="1"/>
  <c r="AD32" i="1" s="1"/>
  <c r="J25" i="1"/>
  <c r="G25" i="1"/>
  <c r="F25" i="2" s="1"/>
  <c r="AP24" i="1"/>
  <c r="AN24" i="1"/>
  <c r="AM24" i="1"/>
  <c r="Y24" i="1"/>
  <c r="V24" i="1"/>
  <c r="J24" i="1"/>
  <c r="G24" i="1"/>
  <c r="F24" i="2" s="1"/>
  <c r="AP23" i="1"/>
  <c r="AN23" i="1"/>
  <c r="AM23" i="1"/>
  <c r="Y23" i="1"/>
  <c r="AO23" i="1" s="1"/>
  <c r="V23" i="1"/>
  <c r="J23" i="1"/>
  <c r="G23" i="1"/>
  <c r="F23" i="2" s="1"/>
  <c r="AN22" i="1"/>
  <c r="AM22" i="1"/>
  <c r="AL22" i="1" s="1"/>
  <c r="Y22" i="1"/>
  <c r="V22" i="1"/>
  <c r="R22" i="1"/>
  <c r="AP22" i="1" s="1"/>
  <c r="N22" i="1"/>
  <c r="J22" i="1"/>
  <c r="G22" i="1"/>
  <c r="F22" i="2" s="1"/>
  <c r="AN21" i="1"/>
  <c r="AM21" i="1"/>
  <c r="AL21" i="1" s="1"/>
  <c r="R21" i="1"/>
  <c r="AP21" i="1" s="1"/>
  <c r="N21" i="1"/>
  <c r="J21" i="1"/>
  <c r="G21" i="1"/>
  <c r="F21" i="2" s="1"/>
  <c r="AN20" i="1"/>
  <c r="AM20" i="1"/>
  <c r="R20" i="1"/>
  <c r="Q20" i="1"/>
  <c r="AO20" i="1" s="1"/>
  <c r="N20" i="1"/>
  <c r="J20" i="1"/>
  <c r="G20" i="1"/>
  <c r="F20" i="2" s="1"/>
  <c r="AP17" i="1"/>
  <c r="AO17" i="1"/>
  <c r="AN17" i="1"/>
  <c r="AM17" i="1"/>
  <c r="N17" i="1"/>
  <c r="K17" i="1" s="1"/>
  <c r="L17" i="2" s="1"/>
  <c r="J17" i="1"/>
  <c r="AP16" i="1"/>
  <c r="AO16" i="1"/>
  <c r="AN16" i="1"/>
  <c r="AL16" i="1" s="1"/>
  <c r="AM16" i="1"/>
  <c r="N16" i="1"/>
  <c r="J16" i="1"/>
  <c r="AP15" i="1"/>
  <c r="AN15" i="1"/>
  <c r="AM15" i="1"/>
  <c r="Y15" i="1"/>
  <c r="V15" i="1"/>
  <c r="N15" i="1"/>
  <c r="K15" i="1" s="1"/>
  <c r="J15" i="1"/>
  <c r="AP14" i="1"/>
  <c r="AN14" i="1"/>
  <c r="AN32" i="1" s="1"/>
  <c r="AM14" i="1"/>
  <c r="Q14" i="1"/>
  <c r="AO14" i="1" s="1"/>
  <c r="N14" i="1"/>
  <c r="J14" i="1"/>
  <c r="J32" i="1" s="1"/>
  <c r="K34" i="4" l="1"/>
  <c r="K40" i="4" s="1"/>
  <c r="L21" i="4"/>
  <c r="L29" i="4"/>
  <c r="Y32" i="1"/>
  <c r="AL17" i="1"/>
  <c r="S24" i="1"/>
  <c r="M24" i="2" s="1"/>
  <c r="H31" i="2"/>
  <c r="V32" i="1"/>
  <c r="AO15" i="1"/>
  <c r="K20" i="1"/>
  <c r="L20" i="2" s="1"/>
  <c r="S22" i="1"/>
  <c r="M22" i="2" s="1"/>
  <c r="H25" i="4" s="1"/>
  <c r="AL23" i="1"/>
  <c r="AO25" i="1"/>
  <c r="R32" i="1"/>
  <c r="C43" i="5" s="1"/>
  <c r="Q21" i="1"/>
  <c r="S23" i="1"/>
  <c r="AL14" i="1"/>
  <c r="AL15" i="1"/>
  <c r="AL20" i="1"/>
  <c r="Q22" i="1"/>
  <c r="AL25" i="1"/>
  <c r="AA28" i="1"/>
  <c r="N32" i="1"/>
  <c r="AL24" i="1"/>
  <c r="AI15" i="1"/>
  <c r="AI17" i="1"/>
  <c r="AI25" i="1"/>
  <c r="E44" i="5"/>
  <c r="E43" i="5"/>
  <c r="AI23" i="1"/>
  <c r="E39" i="5"/>
  <c r="N28" i="2"/>
  <c r="J31" i="4" s="1"/>
  <c r="L15" i="2"/>
  <c r="M23" i="2"/>
  <c r="H26" i="4" s="1"/>
  <c r="D39" i="5"/>
  <c r="AL32" i="1"/>
  <c r="AI14" i="1"/>
  <c r="O17" i="2"/>
  <c r="F20" i="4"/>
  <c r="L20" i="4" s="1"/>
  <c r="D43" i="5"/>
  <c r="D44" i="5"/>
  <c r="E30" i="5"/>
  <c r="E29" i="5"/>
  <c r="AM32" i="1"/>
  <c r="K16" i="1"/>
  <c r="AP20" i="1"/>
  <c r="AO24" i="1"/>
  <c r="AA25" i="1"/>
  <c r="G32" i="1"/>
  <c r="F31" i="5"/>
  <c r="C29" i="5"/>
  <c r="C30" i="5"/>
  <c r="D30" i="5"/>
  <c r="D29" i="5"/>
  <c r="F31" i="4"/>
  <c r="F31" i="2"/>
  <c r="H17" i="4"/>
  <c r="F26" i="4"/>
  <c r="K14" i="1"/>
  <c r="S15" i="1"/>
  <c r="AI16" i="1"/>
  <c r="AI26" i="1"/>
  <c r="AP28" i="1"/>
  <c r="AI28" i="1" s="1"/>
  <c r="G14" i="2"/>
  <c r="J17" i="4"/>
  <c r="O26" i="2"/>
  <c r="D24" i="3"/>
  <c r="O24" i="3" s="1"/>
  <c r="D28" i="3"/>
  <c r="O28" i="3" s="1"/>
  <c r="D30" i="3"/>
  <c r="O30" i="3" s="1"/>
  <c r="D18" i="5" l="1"/>
  <c r="O23" i="2"/>
  <c r="H27" i="4"/>
  <c r="L27" i="4" s="1"/>
  <c r="O24" i="2"/>
  <c r="K24" i="2" s="1"/>
  <c r="O28" i="2"/>
  <c r="D17" i="5"/>
  <c r="L26" i="4"/>
  <c r="AO22" i="1"/>
  <c r="AI22" i="1" s="1"/>
  <c r="K22" i="1"/>
  <c r="L22" i="2" s="1"/>
  <c r="AO21" i="1"/>
  <c r="AI21" i="1" s="1"/>
  <c r="K21" i="1"/>
  <c r="L21" i="2" s="1"/>
  <c r="AP32" i="1"/>
  <c r="Q32" i="1"/>
  <c r="F30" i="5"/>
  <c r="AI20" i="1"/>
  <c r="C44" i="5"/>
  <c r="F43" i="5"/>
  <c r="D17" i="4"/>
  <c r="D34" i="4" s="1"/>
  <c r="D40" i="4" s="1"/>
  <c r="G31" i="2"/>
  <c r="F18" i="4"/>
  <c r="K26" i="2"/>
  <c r="M15" i="2"/>
  <c r="O15" i="2" s="1"/>
  <c r="S32" i="1"/>
  <c r="O20" i="2"/>
  <c r="F23" i="4"/>
  <c r="L23" i="4" s="1"/>
  <c r="E18" i="5"/>
  <c r="E17" i="5" s="1"/>
  <c r="AI24" i="1"/>
  <c r="L31" i="4"/>
  <c r="K23" i="2"/>
  <c r="F29" i="5"/>
  <c r="L16" i="2"/>
  <c r="L14" i="2"/>
  <c r="N25" i="2"/>
  <c r="AA32" i="1"/>
  <c r="K17" i="2"/>
  <c r="AI32" i="1"/>
  <c r="K32" i="1" l="1"/>
  <c r="K28" i="2"/>
  <c r="C39" i="5"/>
  <c r="AO32" i="1"/>
  <c r="F25" i="4"/>
  <c r="L25" i="4" s="1"/>
  <c r="O22" i="2"/>
  <c r="F24" i="4"/>
  <c r="L24" i="4" s="1"/>
  <c r="O21" i="2"/>
  <c r="F17" i="4"/>
  <c r="L31" i="2"/>
  <c r="O14" i="2"/>
  <c r="K20" i="2"/>
  <c r="H18" i="4"/>
  <c r="M31" i="2"/>
  <c r="K15" i="2"/>
  <c r="F44" i="5"/>
  <c r="F19" i="4"/>
  <c r="L19" i="4" s="1"/>
  <c r="O16" i="2"/>
  <c r="J28" i="4"/>
  <c r="O25" i="2"/>
  <c r="N31" i="2"/>
  <c r="K21" i="2" l="1"/>
  <c r="C18" i="5"/>
  <c r="F39" i="5"/>
  <c r="K22" i="2"/>
  <c r="K16" i="2"/>
  <c r="L18" i="4"/>
  <c r="H34" i="4"/>
  <c r="H40" i="4" s="1"/>
  <c r="O31" i="2"/>
  <c r="K14" i="2"/>
  <c r="L28" i="4"/>
  <c r="J34" i="4"/>
  <c r="J40" i="4" s="1"/>
  <c r="K25" i="2"/>
  <c r="F34" i="4"/>
  <c r="F40" i="4" s="1"/>
  <c r="L17" i="4"/>
  <c r="F18" i="5" l="1"/>
  <c r="C17" i="5"/>
  <c r="L34" i="4"/>
  <c r="K31" i="2"/>
  <c r="F17" i="5" l="1"/>
  <c r="L40" i="4"/>
</calcChain>
</file>

<file path=xl/sharedStrings.xml><?xml version="1.0" encoding="utf-8"?>
<sst xmlns="http://schemas.openxmlformats.org/spreadsheetml/2006/main" count="300" uniqueCount="207">
  <si>
    <t>Приложение  №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</si>
  <si>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</si>
  <si>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</si>
  <si>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«Энергосбыт Запорожье»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</si>
  <si>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</si>
  <si>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</si>
  <si>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</si>
  <si>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</si>
  <si>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</si>
  <si>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</si>
  <si>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</si>
  <si>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</si>
  <si>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</si>
  <si>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в прогнозных ценах соответствующих лет, млн. рублей (с НДС)</t>
  </si>
  <si>
    <t>План</t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</si>
  <si>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>2024 года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</si>
  <si>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</si>
  <si>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</si>
  <si>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
(план)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</si>
  <si>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</si>
  <si>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</si>
  <si>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</si>
  <si>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</si>
  <si>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План 
На 01.01.2024 года 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</si>
  <si>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</si>
  <si>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</si>
  <si>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</si>
  <si>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(тарифам), в т.ч.</t>
  </si>
  <si>
    <t>амортизация</t>
  </si>
  <si>
    <t>прибыль,полученная от реализации продукции и оказанных услуг по регулируемым ценам (тарифам)</t>
  </si>
  <si>
    <t>возврат налога на добавленную стоимость</t>
  </si>
  <si>
    <t>иных источников финансирования</t>
  </si>
  <si>
    <t>11</t>
  </si>
  <si>
    <t>11.1</t>
  </si>
  <si>
    <t>11.2</t>
  </si>
  <si>
    <t>11.3</t>
  </si>
  <si>
    <t>11.3.1</t>
  </si>
  <si>
    <t>11.3.2</t>
  </si>
  <si>
    <t>11.4.</t>
  </si>
  <si>
    <t>11.5.</t>
  </si>
  <si>
    <t>12.1</t>
  </si>
  <si>
    <t>12.2</t>
  </si>
  <si>
    <t>12.3</t>
  </si>
  <si>
    <t>12.3.1</t>
  </si>
  <si>
    <t>12.3.2.</t>
  </si>
  <si>
    <t>12.4.</t>
  </si>
  <si>
    <t>12.5.</t>
  </si>
  <si>
    <t>13</t>
  </si>
  <si>
    <t>13.1</t>
  </si>
  <si>
    <t>13.2</t>
  </si>
  <si>
    <t>13.3</t>
  </si>
  <si>
    <t>13.3.1</t>
  </si>
  <si>
    <t>13.3.2.</t>
  </si>
  <si>
    <t>13.4.</t>
  </si>
  <si>
    <t>13.5.</t>
  </si>
  <si>
    <t>14</t>
  </si>
  <si>
    <t>14.1</t>
  </si>
  <si>
    <t>14.2</t>
  </si>
  <si>
    <t>14.3</t>
  </si>
  <si>
    <t>14.3.1.</t>
  </si>
  <si>
    <t>14.3.2.</t>
  </si>
  <si>
    <t>14.4.</t>
  </si>
  <si>
    <t>14.5.</t>
  </si>
  <si>
    <t>1.</t>
  </si>
  <si>
    <t xml:space="preserve">Приобретение имущества общего и специального назначения </t>
  </si>
  <si>
    <t>1.1.</t>
  </si>
  <si>
    <t>Дизельный генератор</t>
  </si>
  <si>
    <t>N_O08</t>
  </si>
  <si>
    <t>1.2.</t>
  </si>
  <si>
    <t>Микроавтобус ГАЗ</t>
  </si>
  <si>
    <t>N_O09</t>
  </si>
  <si>
    <t>1.3.</t>
  </si>
  <si>
    <t>Мобильный офис</t>
  </si>
  <si>
    <t>N_O10</t>
  </si>
  <si>
    <t>1.4.</t>
  </si>
  <si>
    <t>Модульные быстровозводимые здания</t>
  </si>
  <si>
    <t>N_O11</t>
  </si>
  <si>
    <t>2.</t>
  </si>
  <si>
    <t xml:space="preserve">Приобретение ИТ-имущества </t>
  </si>
  <si>
    <t>2.1.</t>
  </si>
  <si>
    <t>ИБП</t>
  </si>
  <si>
    <t>N_O02</t>
  </si>
  <si>
    <t>2.2.</t>
  </si>
  <si>
    <t>Сервер</t>
  </si>
  <si>
    <t>N_O03</t>
  </si>
  <si>
    <t>2.3.</t>
  </si>
  <si>
    <t>СХД</t>
  </si>
  <si>
    <t>N_O04</t>
  </si>
  <si>
    <t>2.4.</t>
  </si>
  <si>
    <t>Оргтехника</t>
  </si>
  <si>
    <t>N_O05</t>
  </si>
  <si>
    <t>2.5.</t>
  </si>
  <si>
    <t>Сетевые устройства и связь</t>
  </si>
  <si>
    <t>N_O06</t>
  </si>
  <si>
    <t>2.6.</t>
  </si>
  <si>
    <t>ЦОД</t>
  </si>
  <si>
    <t>N_O07</t>
  </si>
  <si>
    <t>3.</t>
  </si>
  <si>
    <t>Оснащение интеллектуальной системой учета</t>
  </si>
  <si>
    <t>3.1.</t>
  </si>
  <si>
    <t xml:space="preserve">Оборудование многоквартирных жилых домов интеллектуальной системой учета </t>
  </si>
  <si>
    <t>N_O01</t>
  </si>
  <si>
    <t>4.</t>
  </si>
  <si>
    <t>Иные проекты</t>
  </si>
  <si>
    <t>ИТОГО</t>
  </si>
  <si>
    <t>Приложение  № 2</t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</si>
  <si>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</si>
  <si>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</si>
  <si>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</si>
  <si>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Год окончания реализации инвестиционного проекта</t>
  </si>
  <si>
    <r>
      <rPr>
        <sz val="12"/>
        <rFont val="Times New Roman"/>
        <family val="1"/>
        <charset val="204"/>
      </rP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</si>
  <si>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млн. рублей (без НДС)</t>
  </si>
  <si>
    <t>Остаток освоения капитальных вложений, 
млн. рублей (без НДС)</t>
  </si>
  <si>
    <t>Освоение капитальных вложений в прогнозных  ценах соответствующих лет,млн.рублей (без НДС)</t>
  </si>
  <si>
    <t>План 
На 01.01.2024</t>
  </si>
  <si>
    <t>2024 год</t>
  </si>
  <si>
    <t>2025 год</t>
  </si>
  <si>
    <t>2026 год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</si>
  <si>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</si>
  <si>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</si>
  <si>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</si>
  <si>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</si>
  <si>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</si>
  <si>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Приложение  № 3</t>
  </si>
  <si>
    <t>Плановые показатели реализации инвестиционной программы</t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</si>
  <si>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</si>
  <si>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</si>
  <si>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деятельности(мощностей)
 в эксплуатацию</t>
  </si>
  <si>
    <t>Итого</t>
  </si>
  <si>
    <t>Утвержденный 
план</t>
  </si>
  <si>
    <t>шт.</t>
  </si>
  <si>
    <t>Другое</t>
  </si>
  <si>
    <t>Иные разделы, отражающие специфику деятельности общества всего, в т.ч.:</t>
  </si>
  <si>
    <t>Приложение  № 4</t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</si>
  <si>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</si>
  <si>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млн. рублей (без НДС)</t>
  </si>
  <si>
    <t>Принятие основных средств и нематериальных активов к бухгалтерскому учету</t>
  </si>
  <si>
    <t>нематериальные активы</t>
  </si>
  <si>
    <t>основные 
средства</t>
  </si>
  <si>
    <t>основные
 средства</t>
  </si>
  <si>
    <t>млн рублей (без НДС)</t>
  </si>
  <si>
    <t>Итого:</t>
  </si>
  <si>
    <t>Приложение  № 5</t>
  </si>
  <si>
    <r>
      <rPr>
        <b/>
        <sz val="12"/>
        <rFont val="Times New Roman"/>
        <family val="1"/>
        <charset val="204"/>
      </rP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</si>
  <si>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_______                               ЗАПОРОЖСКАЯ ОБЛАСТЬ________________________</t>
  </si>
  <si>
    <t>наименование субъекта Российской Федерации</t>
  </si>
  <si>
    <t>млн рублей</t>
  </si>
  <si>
    <t>№ п/п</t>
  </si>
  <si>
    <t>Показатель</t>
  </si>
  <si>
    <t xml:space="preserve">Итого </t>
  </si>
  <si>
    <t>Утвержденный план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</si>
  <si>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</si>
  <si>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</si>
  <si>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</si>
  <si>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</si>
  <si>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</si>
  <si>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</si>
  <si>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</si>
  <si>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</si>
  <si>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</si>
  <si>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</si>
  <si>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 xml:space="preserve">прочая 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</si>
  <si>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</si>
  <si>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</si>
  <si>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</si>
  <si>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</si>
  <si>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</si>
  <si>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</si>
  <si>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</si>
  <si>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</si>
  <si>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</si>
  <si>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</si>
  <si>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</si>
  <si>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Реализация электрической энергии и мощности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</si>
  <si>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</si>
  <si>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</si>
  <si>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</si>
  <si>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</si>
  <si>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</si>
  <si>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</si>
  <si>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</si>
  <si>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</si>
  <si>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</si>
  <si>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</si>
  <si>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</si>
  <si>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</si>
  <si>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</si>
  <si>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</si>
  <si>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</si>
  <si>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</si>
  <si>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</si>
  <si>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</si>
  <si>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</si>
  <si>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</si>
  <si>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</si>
  <si>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</si>
  <si>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</si>
  <si>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</si>
  <si>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</si>
  <si>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</si>
  <si>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</si>
  <si>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</si>
  <si>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</si>
  <si>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</si>
  <si>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</si>
  <si>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</si>
  <si>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Приобретение IT-оборудования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</si>
</sst>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р_._-;\-* #,##0.00_р_._-;_-* \-??_р_._-;_-@_-"/>
    <numFmt numFmtId="165" formatCode="#,##0_ ;\-#,##0\ "/>
    <numFmt numFmtId="166" formatCode="_-* #,##0.00\ _р_._-;\-* #,##0.00\ _р_._-;_-* \-??\ _р_._-;_-@_-"/>
    <numFmt numFmtId="167" formatCode="0.00000"/>
    <numFmt numFmtId="168" formatCode="0.000"/>
    <numFmt numFmtId="169" formatCode="0.0000"/>
    <numFmt numFmtId="170" formatCode="0.0"/>
    <numFmt numFmtId="171" formatCode="#,##0.0"/>
    <numFmt numFmtId="172" formatCode="mm/yy"/>
    <numFmt numFmtId="173" formatCode="0.000000"/>
    <numFmt numFmtId="174" formatCode="0.00000000"/>
    <numFmt numFmtId="176" formatCode="_-* #,##0.00\ _₽_-;\-* #,##0.00\ _₽_-;_-* \-??\ _₽_-;_-@_-"/>
    <numFmt numFmtId="177" formatCode="#,##0.0000"/>
    <numFmt numFmtId="178" formatCode="_-* #,##0.000\ _₽_-;\-* #,##0.000\ _₽_-;_-* \-???\ _₽_-;_-@_-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1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1"/>
    </font>
    <font>
      <b/>
      <sz val="10"/>
      <name val="Arial Cyr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1"/>
    </font>
    <font>
      <sz val="12"/>
      <name val="Times New Roman CYR"/>
      <charset val="1"/>
    </font>
    <font>
      <sz val="10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166" fontId="46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Border="0" applyProtection="0"/>
    <xf numFmtId="0" fontId="10" fillId="0" borderId="6" applyProtection="0"/>
    <xf numFmtId="0" fontId="11" fillId="21" borderId="7" applyProtection="0"/>
    <xf numFmtId="0" fontId="12" fillId="0" borderId="0" applyBorder="0" applyProtection="0"/>
    <xf numFmtId="0" fontId="13" fillId="22" borderId="0" applyBorder="0" applyProtection="0"/>
    <xf numFmtId="0" fontId="1" fillId="0" borderId="0"/>
    <xf numFmtId="0" fontId="14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8" fillId="3" borderId="0" applyBorder="0" applyProtection="0"/>
    <xf numFmtId="0" fontId="19" fillId="0" borderId="0" applyBorder="0" applyProtection="0"/>
    <xf numFmtId="0" fontId="46" fillId="23" borderId="8" applyProtection="0"/>
    <xf numFmtId="9" fontId="46" fillId="0" borderId="0" applyBorder="0" applyProtection="0"/>
    <xf numFmtId="9" fontId="46" fillId="0" borderId="0" applyBorder="0" applyProtection="0"/>
    <xf numFmtId="0" fontId="20" fillId="0" borderId="9" applyProtection="0"/>
    <xf numFmtId="0" fontId="14" fillId="0" borderId="0"/>
    <xf numFmtId="0" fontId="21" fillId="0" borderId="0" applyBorder="0" applyProtection="0"/>
    <xf numFmtId="164" fontId="46" fillId="0" borderId="0" applyBorder="0" applyProtection="0"/>
    <xf numFmtId="164" fontId="46" fillId="0" borderId="0" applyBorder="0" applyProtection="0"/>
    <xf numFmtId="165" fontId="46" fillId="0" borderId="0" applyBorder="0" applyProtection="0"/>
    <xf numFmtId="166" fontId="46" fillId="0" borderId="0" applyBorder="0" applyProtection="0"/>
    <xf numFmtId="0" fontId="22" fillId="4" borderId="0" applyBorder="0" applyProtection="0"/>
  </cellStyleXfs>
  <cellXfs count="243">
    <xf numFmtId="0" fontId="0" fillId="0" borderId="0" xfId="0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54" applyFont="1" applyAlignment="1">
      <alignment horizontal="center" vertical="top"/>
    </xf>
    <xf numFmtId="0" fontId="23" fillId="0" borderId="0" xfId="5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/>
    <xf numFmtId="0" fontId="15" fillId="24" borderId="0" xfId="0" applyFont="1" applyFill="1"/>
    <xf numFmtId="0" fontId="23" fillId="0" borderId="0" xfId="43" applyFont="1" applyAlignment="1">
      <alignment horizontal="right" vertical="center"/>
    </xf>
    <xf numFmtId="0" fontId="23" fillId="0" borderId="0" xfId="43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54" applyFont="1" applyAlignment="1">
      <alignment vertical="center"/>
    </xf>
    <xf numFmtId="0" fontId="15" fillId="0" borderId="0" xfId="54" applyFont="1" applyAlignment="1">
      <alignment vertical="top"/>
    </xf>
    <xf numFmtId="167" fontId="15" fillId="0" borderId="0" xfId="0" applyNumberFormat="1" applyFont="1"/>
    <xf numFmtId="168" fontId="15" fillId="0" borderId="0" xfId="0" applyNumberFormat="1" applyFont="1"/>
    <xf numFmtId="0" fontId="15" fillId="0" borderId="14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9" fontId="15" fillId="0" borderId="0" xfId="0" applyNumberFormat="1" applyFont="1" applyAlignment="1">
      <alignment wrapText="1"/>
    </xf>
    <xf numFmtId="169" fontId="15" fillId="0" borderId="0" xfId="0" applyNumberFormat="1" applyFont="1"/>
    <xf numFmtId="168" fontId="15" fillId="0" borderId="0" xfId="0" applyNumberFormat="1" applyFont="1" applyAlignment="1">
      <alignment wrapText="1"/>
    </xf>
    <xf numFmtId="168" fontId="15" fillId="24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43" applyAlignment="1">
      <alignment horizontal="right" vertical="center"/>
    </xf>
    <xf numFmtId="170" fontId="15" fillId="0" borderId="0" xfId="0" applyNumberFormat="1" applyFont="1"/>
    <xf numFmtId="0" fontId="24" fillId="0" borderId="0" xfId="0" applyFont="1"/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2" xfId="43" applyBorder="1" applyAlignment="1">
      <alignment horizontal="center" vertical="center" textRotation="90" wrapText="1"/>
    </xf>
    <xf numFmtId="49" fontId="15" fillId="0" borderId="0" xfId="54" applyNumberFormat="1" applyFont="1" applyAlignment="1">
      <alignment horizontal="center" vertical="center"/>
    </xf>
    <xf numFmtId="0" fontId="15" fillId="0" borderId="0" xfId="54" applyFont="1" applyAlignment="1">
      <alignment horizontal="center" vertical="center" wrapText="1"/>
    </xf>
    <xf numFmtId="169" fontId="15" fillId="0" borderId="0" xfId="0" applyNumberFormat="1" applyFont="1" applyAlignment="1">
      <alignment horizontal="center"/>
    </xf>
    <xf numFmtId="176" fontId="15" fillId="0" borderId="0" xfId="0" applyNumberFormat="1" applyFont="1"/>
    <xf numFmtId="178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57" applyAlignment="1">
      <alignment horizontal="center" vertical="center"/>
    </xf>
    <xf numFmtId="0" fontId="15" fillId="0" borderId="0" xfId="57" applyAlignment="1">
      <alignment vertical="center"/>
    </xf>
    <xf numFmtId="0" fontId="15" fillId="0" borderId="0" xfId="0" applyFont="1" applyAlignment="1">
      <alignment vertical="center"/>
    </xf>
    <xf numFmtId="0" fontId="27" fillId="0" borderId="0" xfId="47" applyFont="1" applyAlignment="1">
      <alignment horizontal="center"/>
    </xf>
    <xf numFmtId="0" fontId="15" fillId="0" borderId="0" xfId="49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15" fillId="0" borderId="0" xfId="49" applyFont="1" applyAlignment="1">
      <alignment horizontal="center" vertical="center" wrapText="1"/>
    </xf>
    <xf numFmtId="49" fontId="15" fillId="0" borderId="0" xfId="49" applyNumberFormat="1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15" fillId="0" borderId="13" xfId="49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 wrapText="1"/>
    </xf>
    <xf numFmtId="0" fontId="27" fillId="0" borderId="0" xfId="57" applyFont="1"/>
    <xf numFmtId="0" fontId="27" fillId="0" borderId="0" xfId="49" applyFont="1" applyAlignment="1">
      <alignment vertical="center"/>
    </xf>
    <xf numFmtId="0" fontId="15" fillId="0" borderId="13" xfId="49" applyFont="1" applyBorder="1" applyAlignment="1">
      <alignment horizontal="center" vertical="center" wrapText="1"/>
    </xf>
    <xf numFmtId="0" fontId="15" fillId="0" borderId="17" xfId="49" applyFont="1" applyBorder="1" applyAlignment="1">
      <alignment horizontal="center" vertical="center"/>
    </xf>
    <xf numFmtId="49" fontId="34" fillId="0" borderId="0" xfId="44" applyNumberFormat="1" applyFont="1" applyAlignment="1">
      <alignment horizontal="center" vertical="center"/>
    </xf>
    <xf numFmtId="0" fontId="15" fillId="0" borderId="0" xfId="44" applyAlignment="1">
      <alignment wrapText="1"/>
    </xf>
    <xf numFmtId="0" fontId="15" fillId="0" borderId="0" xfId="44"/>
    <xf numFmtId="0" fontId="35" fillId="0" borderId="0" xfId="47" applyFont="1"/>
    <xf numFmtId="0" fontId="27" fillId="0" borderId="0" xfId="0" applyFont="1" applyAlignment="1">
      <alignment wrapText="1"/>
    </xf>
    <xf numFmtId="0" fontId="15" fillId="0" borderId="0" xfId="44" applyAlignment="1">
      <alignment horizontal="right"/>
    </xf>
    <xf numFmtId="172" fontId="15" fillId="0" borderId="0" xfId="44" applyNumberFormat="1"/>
    <xf numFmtId="0" fontId="42" fillId="0" borderId="11" xfId="44" applyFont="1" applyBorder="1" applyAlignment="1">
      <alignment horizontal="center" vertical="center" wrapText="1"/>
    </xf>
    <xf numFmtId="0" fontId="15" fillId="0" borderId="11" xfId="44" applyBorder="1" applyAlignment="1">
      <alignment horizontal="center" vertical="center" wrapText="1"/>
    </xf>
    <xf numFmtId="0" fontId="15" fillId="0" borderId="21" xfId="44" applyBorder="1" applyAlignment="1">
      <alignment horizontal="center" vertical="center" wrapText="1"/>
    </xf>
    <xf numFmtId="0" fontId="34" fillId="0" borderId="12" xfId="44" applyFont="1" applyBorder="1" applyAlignment="1">
      <alignment horizontal="center" vertical="center" wrapText="1"/>
    </xf>
    <xf numFmtId="0" fontId="34" fillId="0" borderId="13" xfId="44" applyFont="1" applyBorder="1" applyAlignment="1">
      <alignment horizontal="center" vertical="center" wrapText="1"/>
    </xf>
    <xf numFmtId="49" fontId="43" fillId="0" borderId="17" xfId="44" applyNumberFormat="1" applyFont="1" applyBorder="1" applyAlignment="1">
      <alignment horizontal="center" vertical="center"/>
    </xf>
    <xf numFmtId="0" fontId="43" fillId="0" borderId="12" xfId="44" applyFont="1" applyBorder="1" applyAlignment="1">
      <alignment horizontal="center" vertical="center" wrapText="1"/>
    </xf>
    <xf numFmtId="49" fontId="43" fillId="0" borderId="12" xfId="44" applyNumberFormat="1" applyFont="1" applyBorder="1" applyAlignment="1">
      <alignment horizontal="center" vertical="center"/>
    </xf>
    <xf numFmtId="0" fontId="43" fillId="0" borderId="13" xfId="44" applyFont="1" applyBorder="1" applyAlignment="1">
      <alignment horizontal="center" vertical="center" wrapText="1"/>
    </xf>
    <xf numFmtId="171" fontId="27" fillId="0" borderId="12" xfId="44" applyNumberFormat="1" applyFont="1" applyBorder="1" applyAlignment="1">
      <alignment horizontal="center" vertical="center" wrapText="1"/>
    </xf>
    <xf numFmtId="171" fontId="27" fillId="0" borderId="13" xfId="44" applyNumberFormat="1" applyFont="1" applyBorder="1" applyAlignment="1">
      <alignment horizontal="center" vertical="center" wrapText="1"/>
    </xf>
    <xf numFmtId="0" fontId="27" fillId="0" borderId="0" xfId="44" applyFont="1"/>
    <xf numFmtId="49" fontId="3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171" fontId="15" fillId="0" borderId="12" xfId="44" applyNumberFormat="1" applyBorder="1" applyAlignment="1">
      <alignment horizontal="center" vertical="center" wrapText="1"/>
    </xf>
    <xf numFmtId="171" fontId="15" fillId="0" borderId="13" xfId="44" applyNumberForma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0" fontId="15" fillId="0" borderId="12" xfId="44" applyBorder="1" applyAlignment="1">
      <alignment horizontal="left" vertical="center" wrapText="1" indent="6"/>
    </xf>
    <xf numFmtId="171" fontId="25" fillId="0" borderId="12" xfId="44" applyNumberFormat="1" applyFont="1" applyBorder="1" applyAlignment="1">
      <alignment horizontal="center" vertical="center" wrapText="1"/>
    </xf>
    <xf numFmtId="0" fontId="15" fillId="0" borderId="12" xfId="44" applyBorder="1" applyAlignment="1">
      <alignment horizontal="left" vertical="center" wrapText="1" indent="10"/>
    </xf>
    <xf numFmtId="4" fontId="27" fillId="0" borderId="0" xfId="44" applyNumberFormat="1" applyFont="1"/>
    <xf numFmtId="4" fontId="15" fillId="0" borderId="12" xfId="44" applyNumberFormat="1" applyBorder="1" applyAlignment="1">
      <alignment horizontal="center" vertical="center" wrapText="1"/>
    </xf>
    <xf numFmtId="4" fontId="15" fillId="0" borderId="13" xfId="44" applyNumberFormat="1" applyBorder="1" applyAlignment="1">
      <alignment horizontal="center" vertical="center" wrapText="1"/>
    </xf>
    <xf numFmtId="0" fontId="37" fillId="0" borderId="0" xfId="38" applyFont="1" applyAlignment="1">
      <alignment horizontal="justify"/>
    </xf>
    <xf numFmtId="49" fontId="34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 indent="1"/>
    </xf>
    <xf numFmtId="171" fontId="15" fillId="0" borderId="24" xfId="44" applyNumberFormat="1" applyBorder="1" applyAlignment="1">
      <alignment horizontal="center" vertical="center" wrapText="1"/>
    </xf>
    <xf numFmtId="171" fontId="15" fillId="0" borderId="25" xfId="44" applyNumberFormat="1" applyBorder="1" applyAlignment="1">
      <alignment horizontal="center" vertical="center" wrapText="1"/>
    </xf>
    <xf numFmtId="3" fontId="44" fillId="0" borderId="0" xfId="44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170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49" fontId="15" fillId="0" borderId="0" xfId="44" applyNumberFormat="1" applyAlignment="1">
      <alignment horizontal="left" vertical="center" wrapText="1"/>
    </xf>
    <xf numFmtId="0" fontId="15" fillId="0" borderId="0" xfId="44" applyAlignment="1">
      <alignment horizontal="left" vertical="top" wrapText="1"/>
    </xf>
    <xf numFmtId="177" fontId="45" fillId="0" borderId="0" xfId="44" applyNumberFormat="1" applyFont="1"/>
    <xf numFmtId="168" fontId="15" fillId="0" borderId="0" xfId="44" applyNumberFormat="1"/>
    <xf numFmtId="1" fontId="27" fillId="0" borderId="17" xfId="0" applyNumberFormat="1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center" vertical="center"/>
    </xf>
    <xf numFmtId="1" fontId="27" fillId="0" borderId="12" xfId="54" applyNumberFormat="1" applyFont="1" applyFill="1" applyBorder="1" applyAlignment="1">
      <alignment horizontal="center" vertical="center" wrapText="1"/>
    </xf>
    <xf numFmtId="2" fontId="27" fillId="0" borderId="12" xfId="54" applyNumberFormat="1" applyFont="1" applyFill="1" applyBorder="1" applyAlignment="1">
      <alignment horizontal="center" vertical="center" wrapText="1"/>
    </xf>
    <xf numFmtId="2" fontId="15" fillId="0" borderId="12" xfId="54" applyNumberFormat="1" applyFont="1" applyFill="1" applyBorder="1" applyAlignment="1">
      <alignment horizontal="center" vertical="center" wrapText="1"/>
    </xf>
    <xf numFmtId="14" fontId="15" fillId="0" borderId="12" xfId="54" applyNumberFormat="1" applyFont="1" applyFill="1" applyBorder="1" applyAlignment="1">
      <alignment horizontal="center" vertical="center" wrapText="1"/>
    </xf>
    <xf numFmtId="2" fontId="27" fillId="0" borderId="13" xfId="54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7" fillId="0" borderId="0" xfId="0" applyFont="1" applyFill="1"/>
    <xf numFmtId="2" fontId="15" fillId="0" borderId="17" xfId="0" applyNumberFormat="1" applyFont="1" applyFill="1" applyBorder="1" applyAlignment="1">
      <alignment horizontal="center" vertical="center" wrapText="1"/>
    </xf>
    <xf numFmtId="2" fontId="28" fillId="0" borderId="12" xfId="0" applyNumberFormat="1" applyFont="1" applyFill="1" applyBorder="1" applyAlignment="1">
      <alignment horizontal="left" vertical="center" wrapText="1"/>
    </xf>
    <xf numFmtId="1" fontId="15" fillId="0" borderId="12" xfId="54" applyNumberFormat="1" applyFont="1" applyFill="1" applyBorder="1" applyAlignment="1">
      <alignment horizontal="center" vertical="center" wrapText="1"/>
    </xf>
    <xf numFmtId="169" fontId="15" fillId="0" borderId="12" xfId="54" applyNumberFormat="1" applyFont="1" applyFill="1" applyBorder="1" applyAlignment="1">
      <alignment horizontal="center" vertical="center" wrapText="1"/>
    </xf>
    <xf numFmtId="170" fontId="15" fillId="0" borderId="12" xfId="54" applyNumberFormat="1" applyFont="1" applyFill="1" applyBorder="1" applyAlignment="1">
      <alignment horizontal="center" vertical="center" wrapText="1"/>
    </xf>
    <xf numFmtId="0" fontId="0" fillId="0" borderId="0" xfId="0" applyFill="1"/>
    <xf numFmtId="2" fontId="15" fillId="0" borderId="12" xfId="0" applyNumberFormat="1" applyFont="1" applyFill="1" applyBorder="1" applyAlignment="1">
      <alignment horizontal="left" vertical="center" wrapText="1"/>
    </xf>
    <xf numFmtId="170" fontId="15" fillId="0" borderId="13" xfId="54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15" fillId="0" borderId="12" xfId="54" applyFont="1" applyFill="1" applyBorder="1" applyAlignment="1">
      <alignment horizontal="center" vertical="center" wrapText="1"/>
    </xf>
    <xf numFmtId="172" fontId="15" fillId="0" borderId="12" xfId="54" applyNumberFormat="1" applyFont="1" applyFill="1" applyBorder="1" applyAlignment="1">
      <alignment horizontal="center" vertical="center" wrapText="1"/>
    </xf>
    <xf numFmtId="170" fontId="27" fillId="0" borderId="13" xfId="54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173" fontId="15" fillId="0" borderId="12" xfId="54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 wrapText="1"/>
    </xf>
    <xf numFmtId="2" fontId="29" fillId="0" borderId="12" xfId="0" applyNumberFormat="1" applyFont="1" applyFill="1" applyBorder="1" applyAlignment="1">
      <alignment horizontal="center"/>
    </xf>
    <xf numFmtId="174" fontId="15" fillId="0" borderId="12" xfId="54" applyNumberFormat="1" applyFont="1" applyFill="1" applyBorder="1" applyAlignment="1">
      <alignment horizontal="center" vertical="center" wrapText="1"/>
    </xf>
    <xf numFmtId="170" fontId="25" fillId="0" borderId="12" xfId="54" applyNumberFormat="1" applyFont="1" applyFill="1" applyBorder="1" applyAlignment="1">
      <alignment horizontal="center" vertical="center" wrapText="1"/>
    </xf>
    <xf numFmtId="2" fontId="24" fillId="0" borderId="12" xfId="0" applyNumberFormat="1" applyFont="1" applyFill="1" applyBorder="1" applyAlignment="1">
      <alignment horizontal="left" vertical="center" wrapText="1"/>
    </xf>
    <xf numFmtId="2" fontId="27" fillId="0" borderId="18" xfId="0" applyNumberFormat="1" applyFont="1" applyFill="1" applyBorder="1" applyAlignment="1">
      <alignment horizontal="center" vertical="center" wrapText="1"/>
    </xf>
    <xf numFmtId="2" fontId="27" fillId="0" borderId="19" xfId="0" applyNumberFormat="1" applyFont="1" applyFill="1" applyBorder="1" applyAlignment="1">
      <alignment horizontal="left" vertical="center" wrapText="1"/>
    </xf>
    <xf numFmtId="2" fontId="27" fillId="0" borderId="19" xfId="0" applyNumberFormat="1" applyFont="1" applyFill="1" applyBorder="1" applyAlignment="1">
      <alignment horizontal="center" vertical="center"/>
    </xf>
    <xf numFmtId="1" fontId="27" fillId="0" borderId="19" xfId="54" applyNumberFormat="1" applyFont="1" applyFill="1" applyBorder="1" applyAlignment="1">
      <alignment horizontal="center" vertical="center" wrapText="1"/>
    </xf>
    <xf numFmtId="170" fontId="27" fillId="0" borderId="19" xfId="54" applyNumberFormat="1" applyFont="1" applyFill="1" applyBorder="1" applyAlignment="1">
      <alignment horizontal="center" vertical="center" wrapText="1"/>
    </xf>
    <xf numFmtId="2" fontId="27" fillId="0" borderId="19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/>
    <xf numFmtId="174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27" fillId="0" borderId="17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left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2" fontId="32" fillId="0" borderId="12" xfId="1" applyNumberFormat="1" applyFont="1" applyFill="1" applyBorder="1" applyAlignment="1" applyProtection="1">
      <alignment horizontal="center" vertical="center" wrapText="1"/>
    </xf>
    <xf numFmtId="2" fontId="15" fillId="0" borderId="12" xfId="0" applyNumberFormat="1" applyFont="1" applyFill="1" applyBorder="1"/>
    <xf numFmtId="2" fontId="15" fillId="0" borderId="12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1" fontId="15" fillId="0" borderId="0" xfId="0" applyNumberFormat="1" applyFont="1" applyFill="1"/>
    <xf numFmtId="2" fontId="27" fillId="0" borderId="12" xfId="0" applyNumberFormat="1" applyFont="1" applyFill="1" applyBorder="1" applyAlignment="1">
      <alignment horizontal="center"/>
    </xf>
    <xf numFmtId="1" fontId="15" fillId="0" borderId="12" xfId="0" applyNumberFormat="1" applyFont="1" applyFill="1" applyBorder="1" applyAlignment="1">
      <alignment horizontal="center" vertical="center"/>
    </xf>
    <xf numFmtId="170" fontId="15" fillId="0" borderId="12" xfId="0" applyNumberFormat="1" applyFont="1" applyFill="1" applyBorder="1"/>
    <xf numFmtId="170" fontId="15" fillId="0" borderId="12" xfId="0" applyNumberFormat="1" applyFont="1" applyFill="1" applyBorder="1" applyAlignment="1">
      <alignment horizontal="center"/>
    </xf>
    <xf numFmtId="170" fontId="15" fillId="0" borderId="13" xfId="0" applyNumberFormat="1" applyFont="1" applyFill="1" applyBorder="1" applyAlignment="1">
      <alignment horizontal="center"/>
    </xf>
    <xf numFmtId="170" fontId="15" fillId="0" borderId="13" xfId="0" applyNumberFormat="1" applyFont="1" applyFill="1" applyBorder="1"/>
    <xf numFmtId="1" fontId="27" fillId="0" borderId="12" xfId="0" applyNumberFormat="1" applyFont="1" applyFill="1" applyBorder="1" applyAlignment="1">
      <alignment horizontal="center" vertical="center"/>
    </xf>
    <xf numFmtId="169" fontId="15" fillId="0" borderId="12" xfId="0" applyNumberFormat="1" applyFont="1" applyFill="1" applyBorder="1" applyAlignment="1">
      <alignment horizontal="center" vertical="center"/>
    </xf>
    <xf numFmtId="169" fontId="15" fillId="0" borderId="12" xfId="0" applyNumberFormat="1" applyFont="1" applyFill="1" applyBorder="1"/>
    <xf numFmtId="168" fontId="15" fillId="0" borderId="12" xfId="0" applyNumberFormat="1" applyFont="1" applyFill="1" applyBorder="1" applyAlignment="1">
      <alignment horizontal="center"/>
    </xf>
    <xf numFmtId="169" fontId="15" fillId="0" borderId="12" xfId="0" applyNumberFormat="1" applyFont="1" applyFill="1" applyBorder="1" applyAlignment="1">
      <alignment vertical="center"/>
    </xf>
    <xf numFmtId="170" fontId="15" fillId="0" borderId="12" xfId="0" applyNumberFormat="1" applyFont="1" applyFill="1" applyBorder="1" applyAlignment="1">
      <alignment vertical="center"/>
    </xf>
    <xf numFmtId="168" fontId="15" fillId="0" borderId="12" xfId="54" applyNumberFormat="1" applyFont="1" applyFill="1" applyBorder="1" applyAlignment="1">
      <alignment horizontal="center" vertical="center" wrapText="1"/>
    </xf>
    <xf numFmtId="170" fontId="15" fillId="0" borderId="12" xfId="0" applyNumberFormat="1" applyFont="1" applyFill="1" applyBorder="1" applyAlignment="1">
      <alignment horizontal="center" vertical="center"/>
    </xf>
    <xf numFmtId="170" fontId="15" fillId="0" borderId="13" xfId="0" applyNumberFormat="1" applyFont="1" applyFill="1" applyBorder="1" applyAlignment="1">
      <alignment horizontal="center" vertical="center"/>
    </xf>
    <xf numFmtId="170" fontId="15" fillId="0" borderId="12" xfId="1" applyNumberFormat="1" applyFont="1" applyFill="1" applyBorder="1" applyAlignment="1" applyProtection="1">
      <alignment horizontal="center" vertical="center" wrapText="1"/>
    </xf>
    <xf numFmtId="2" fontId="27" fillId="0" borderId="23" xfId="0" applyNumberFormat="1" applyFont="1" applyFill="1" applyBorder="1" applyAlignment="1">
      <alignment horizontal="center" vertical="center" wrapText="1"/>
    </xf>
    <xf numFmtId="2" fontId="27" fillId="0" borderId="24" xfId="0" applyNumberFormat="1" applyFont="1" applyFill="1" applyBorder="1" applyAlignment="1">
      <alignment horizontal="left" vertical="center" wrapText="1"/>
    </xf>
    <xf numFmtId="2" fontId="27" fillId="0" borderId="24" xfId="0" applyNumberFormat="1" applyFont="1" applyFill="1" applyBorder="1" applyAlignment="1">
      <alignment horizontal="center" vertical="center"/>
    </xf>
    <xf numFmtId="1" fontId="27" fillId="0" borderId="24" xfId="0" applyNumberFormat="1" applyFont="1" applyFill="1" applyBorder="1" applyAlignment="1">
      <alignment horizontal="center" vertical="center"/>
    </xf>
    <xf numFmtId="170" fontId="33" fillId="0" borderId="24" xfId="1" applyNumberFormat="1" applyFont="1" applyFill="1" applyBorder="1" applyAlignment="1" applyProtection="1">
      <alignment horizontal="center" vertical="center" wrapText="1"/>
    </xf>
    <xf numFmtId="170" fontId="33" fillId="0" borderId="25" xfId="1" applyNumberFormat="1" applyFont="1" applyFill="1" applyBorder="1" applyAlignment="1" applyProtection="1">
      <alignment horizontal="center" vertical="center" wrapText="1"/>
    </xf>
    <xf numFmtId="49" fontId="15" fillId="0" borderId="0" xfId="54" applyNumberFormat="1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 wrapText="1"/>
    </xf>
    <xf numFmtId="169" fontId="15" fillId="0" borderId="0" xfId="0" applyNumberFormat="1" applyFont="1" applyFill="1" applyAlignment="1">
      <alignment horizont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wrapText="1"/>
    </xf>
    <xf numFmtId="2" fontId="15" fillId="0" borderId="12" xfId="0" applyNumberFormat="1" applyFont="1" applyFill="1" applyBorder="1" applyAlignment="1">
      <alignment horizontal="left" wrapText="1"/>
    </xf>
    <xf numFmtId="2" fontId="27" fillId="0" borderId="12" xfId="0" applyNumberFormat="1" applyFont="1" applyFill="1" applyBorder="1" applyAlignment="1">
      <alignment horizontal="center" wrapText="1"/>
    </xf>
    <xf numFmtId="3" fontId="15" fillId="0" borderId="12" xfId="0" applyNumberFormat="1" applyFont="1" applyFill="1" applyBorder="1" applyAlignment="1">
      <alignment horizontal="center" wrapText="1"/>
    </xf>
    <xf numFmtId="3" fontId="15" fillId="0" borderId="13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Fill="1"/>
    <xf numFmtId="168" fontId="15" fillId="0" borderId="12" xfId="0" applyNumberFormat="1" applyFont="1" applyFill="1" applyBorder="1"/>
    <xf numFmtId="2" fontId="15" fillId="0" borderId="13" xfId="0" applyNumberFormat="1" applyFont="1" applyFill="1" applyBorder="1"/>
    <xf numFmtId="2" fontId="27" fillId="0" borderId="24" xfId="0" applyNumberFormat="1" applyFont="1" applyFill="1" applyBorder="1" applyAlignment="1">
      <alignment horizontal="center" vertical="center" wrapText="1"/>
    </xf>
    <xf numFmtId="170" fontId="27" fillId="0" borderId="24" xfId="0" applyNumberFormat="1" applyFont="1" applyFill="1" applyBorder="1" applyAlignment="1">
      <alignment horizontal="center"/>
    </xf>
    <xf numFmtId="170" fontId="27" fillId="0" borderId="25" xfId="0" applyNumberFormat="1" applyFont="1" applyFill="1" applyBorder="1" applyAlignment="1">
      <alignment horizontal="center"/>
    </xf>
    <xf numFmtId="170" fontId="15" fillId="0" borderId="0" xfId="0" applyNumberFormat="1" applyFont="1" applyFill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2" fontId="24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1" fontId="27" fillId="0" borderId="0" xfId="0" applyNumberFormat="1" applyFont="1" applyAlignment="1">
      <alignment horizontal="center" vertical="top"/>
    </xf>
    <xf numFmtId="0" fontId="15" fillId="0" borderId="10" xfId="49" applyFont="1" applyBorder="1" applyAlignment="1">
      <alignment horizontal="center" vertical="center" wrapText="1"/>
    </xf>
    <xf numFmtId="0" fontId="15" fillId="0" borderId="11" xfId="49" applyFont="1" applyBorder="1" applyAlignment="1">
      <alignment horizontal="center" vertical="center" wrapText="1"/>
    </xf>
    <xf numFmtId="0" fontId="15" fillId="0" borderId="21" xfId="57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15" fillId="0" borderId="13" xfId="49" applyFont="1" applyBorder="1" applyAlignment="1">
      <alignment horizontal="center" vertical="center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21" xfId="49" applyFont="1" applyBorder="1" applyAlignment="1">
      <alignment horizontal="center" vertical="center"/>
    </xf>
    <xf numFmtId="0" fontId="15" fillId="0" borderId="13" xfId="49" applyFont="1" applyBorder="1" applyAlignment="1">
      <alignment horizontal="center" vertical="center" wrapText="1"/>
    </xf>
    <xf numFmtId="0" fontId="27" fillId="0" borderId="0" xfId="57" applyFont="1" applyAlignment="1">
      <alignment horizontal="center"/>
    </xf>
    <xf numFmtId="0" fontId="27" fillId="0" borderId="17" xfId="44" applyFont="1" applyBorder="1" applyAlignment="1">
      <alignment horizontal="left" vertical="center" wrapText="1"/>
    </xf>
    <xf numFmtId="49" fontId="34" fillId="0" borderId="0" xfId="44" applyNumberFormat="1" applyFont="1" applyAlignment="1">
      <alignment horizontal="center" vertical="center"/>
    </xf>
    <xf numFmtId="0" fontId="39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/>
    </xf>
    <xf numFmtId="49" fontId="41" fillId="0" borderId="10" xfId="44" applyNumberFormat="1" applyFont="1" applyBorder="1" applyAlignment="1">
      <alignment horizontal="center" vertical="center" wrapText="1"/>
    </xf>
    <xf numFmtId="0" fontId="42" fillId="0" borderId="11" xfId="44" applyFont="1" applyBorder="1" applyAlignment="1">
      <alignment horizontal="center" vertical="center" wrapText="1"/>
    </xf>
    <xf numFmtId="0" fontId="35" fillId="0" borderId="0" xfId="47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0" xfId="44" applyFont="1" applyAlignment="1">
      <alignment horizontal="center" vertical="center" wrapText="1"/>
    </xf>
    <xf numFmtId="0" fontId="37" fillId="0" borderId="0" xfId="38" applyFont="1" applyAlignment="1">
      <alignment horizontal="center" vertical="center"/>
    </xf>
    <xf numFmtId="0" fontId="38" fillId="0" borderId="0" xfId="38" applyFont="1" applyAlignment="1">
      <alignment horizontal="center" vertical="top"/>
    </xf>
  </cellXfs>
  <cellStyles count="7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0" xfId="38"/>
    <cellStyle name="Обычный 12 2" xfId="39"/>
    <cellStyle name="Обычный 2" xfId="40"/>
    <cellStyle name="Обычный 2 2" xfId="41"/>
    <cellStyle name="Обычный 2 3" xfId="42"/>
    <cellStyle name="Обычный 3" xfId="43"/>
    <cellStyle name="Обычный 3 2" xfId="44"/>
    <cellStyle name="Обычный 3 2 2 2" xfId="45"/>
    <cellStyle name="Обычный 3 21" xfId="46"/>
    <cellStyle name="Обычный 4" xfId="47"/>
    <cellStyle name="Обычный 4 2" xfId="48"/>
    <cellStyle name="Обычный 5" xfId="49"/>
    <cellStyle name="Обычный 6" xfId="50"/>
    <cellStyle name="Обычный 6 2" xfId="51"/>
    <cellStyle name="Обычный 6 2 2" xfId="52"/>
    <cellStyle name="Обычный 6 2 3" xfId="53"/>
    <cellStyle name="Обычный 7" xfId="54"/>
    <cellStyle name="Обычный 7 2" xfId="55"/>
    <cellStyle name="Обычный 8" xfId="56"/>
    <cellStyle name="Обычный_Форматы по компаниям_last" xfId="57"/>
    <cellStyle name="Плохой 2" xfId="58"/>
    <cellStyle name="Пояснение 2" xfId="59"/>
    <cellStyle name="Примечание 2" xfId="60"/>
    <cellStyle name="Процентный 2" xfId="61"/>
    <cellStyle name="Процентный 3" xfId="62"/>
    <cellStyle name="Связанная ячейка 2" xfId="63"/>
    <cellStyle name="Стиль 1" xfId="64"/>
    <cellStyle name="Текст предупреждения 2" xfId="65"/>
    <cellStyle name="Финансовый" xfId="1" builtinId="3"/>
    <cellStyle name="Финансовый 2" xfId="66"/>
    <cellStyle name="Финансовый 2 2" xfId="67"/>
    <cellStyle name="Финансовый 2 2 2 2 2" xfId="68"/>
    <cellStyle name="Финансовый 3" xfId="69"/>
    <cellStyle name="Хороший 2" xfId="7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2D05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IH43"/>
  <sheetViews>
    <sheetView view="pageBreakPreview" topLeftCell="A16" zoomScale="70" zoomScaleNormal="70" zoomScaleSheetLayoutView="70" zoomScalePageLayoutView="55" workbookViewId="0">
      <pane xSplit="2" topLeftCell="AL1" activePane="topRight" state="frozen"/>
      <selection activeCell="A7" sqref="A7"/>
      <selection pane="topRight" activeCell="A35" sqref="A35:XFD39"/>
    </sheetView>
  </sheetViews>
  <sheetFormatPr defaultColWidth="9" defaultRowHeight="15.75"/>
  <cols>
    <col min="1" max="1" width="12" style="8" customWidth="1"/>
    <col min="2" max="2" width="98.85546875" style="8" customWidth="1"/>
    <col min="3" max="3" width="9" style="8"/>
    <col min="4" max="4" width="7" style="8" customWidth="1"/>
    <col min="5" max="5" width="12.7109375" style="8" customWidth="1"/>
    <col min="6" max="6" width="9.7109375" style="8" customWidth="1"/>
    <col min="7" max="7" width="12.140625" style="8" customWidth="1"/>
    <col min="8" max="8" width="16.7109375" style="8" customWidth="1"/>
    <col min="9" max="9" width="15.7109375" style="8" customWidth="1"/>
    <col min="10" max="10" width="18.7109375" style="8" customWidth="1"/>
    <col min="11" max="14" width="8.42578125" style="8" customWidth="1"/>
    <col min="15" max="17" width="8.42578125" style="9" customWidth="1"/>
    <col min="18" max="18" width="8.42578125" style="8" customWidth="1"/>
    <col min="19" max="22" width="8.85546875" style="8" customWidth="1"/>
    <col min="23" max="25" width="8.85546875" style="9" customWidth="1"/>
    <col min="26" max="26" width="8.85546875" style="8" customWidth="1"/>
    <col min="27" max="27" width="9.42578125" style="8" customWidth="1"/>
    <col min="28" max="29" width="4.7109375" style="8" customWidth="1"/>
    <col min="30" max="30" width="5.7109375" style="8" customWidth="1"/>
    <col min="31" max="31" width="5.7109375" style="9" customWidth="1"/>
    <col min="32" max="32" width="4.7109375" style="9" customWidth="1"/>
    <col min="33" max="33" width="5.7109375" style="9" customWidth="1"/>
    <col min="34" max="34" width="7.85546875" style="8" customWidth="1"/>
    <col min="35" max="35" width="15.7109375" style="8" customWidth="1"/>
    <col min="36" max="37" width="4.7109375" style="8" customWidth="1"/>
    <col min="38" max="38" width="13.85546875" style="8" bestFit="1" customWidth="1"/>
    <col min="39" max="39" width="8.42578125" style="9" bestFit="1" customWidth="1"/>
    <col min="40" max="40" width="13.85546875" style="9" bestFit="1" customWidth="1"/>
    <col min="41" max="41" width="7.7109375" style="9" bestFit="1" customWidth="1"/>
    <col min="42" max="42" width="20.85546875" style="8" customWidth="1"/>
    <col min="43" max="242" width="9" style="8"/>
  </cols>
  <sheetData>
    <row r="1" spans="1:242" s="8" customFormat="1" ht="18.75">
      <c r="AP1" s="10" t="s">
        <v>0</v>
      </c>
    </row>
    <row r="2" spans="1:242" s="8" customFormat="1" ht="18.75">
      <c r="AP2" s="11"/>
    </row>
    <row r="3" spans="1:242" s="8" customFormat="1" ht="18.75">
      <c r="A3" s="204" t="s">
        <v>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7"/>
      <c r="AB3" s="7"/>
      <c r="AC3" s="7"/>
      <c r="AD3" s="7"/>
      <c r="AE3" s="7"/>
      <c r="AF3" s="7"/>
      <c r="AG3" s="7"/>
      <c r="AH3" s="7"/>
    </row>
    <row r="4" spans="1:242" ht="18.75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7"/>
      <c r="AB4" s="7"/>
      <c r="AC4" s="7"/>
      <c r="AD4" s="7"/>
      <c r="AE4" s="7"/>
      <c r="AF4" s="7"/>
      <c r="AG4" s="7"/>
      <c r="AH4" s="7"/>
      <c r="AI4" s="1"/>
      <c r="AJ4" s="1"/>
      <c r="AK4" s="1"/>
      <c r="AL4" s="1"/>
      <c r="AM4" s="1"/>
      <c r="AN4" s="1"/>
      <c r="AO4" s="1"/>
      <c r="AP4" s="1"/>
    </row>
    <row r="5" spans="1:242" ht="18.7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"/>
      <c r="AJ5" s="1"/>
      <c r="AK5" s="1"/>
      <c r="AL5" s="1"/>
      <c r="AM5" s="1"/>
      <c r="AN5" s="1"/>
      <c r="AO5" s="1"/>
      <c r="AP5" s="1"/>
    </row>
    <row r="6" spans="1:242" ht="18.75">
      <c r="A6" s="205" t="s">
        <v>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6"/>
      <c r="AB6" s="6"/>
      <c r="AC6" s="6"/>
      <c r="AD6" s="6"/>
      <c r="AE6" s="6"/>
      <c r="AF6" s="6"/>
      <c r="AG6" s="6"/>
      <c r="AH6" s="6"/>
      <c r="AI6" s="13"/>
      <c r="AJ6" s="13"/>
      <c r="AK6" s="13"/>
      <c r="AL6" s="13"/>
      <c r="AM6" s="13"/>
      <c r="AN6" s="13"/>
      <c r="AO6" s="13"/>
      <c r="AP6" s="13"/>
    </row>
    <row r="7" spans="1:242" ht="18.75" customHeight="1">
      <c r="A7" s="206" t="s">
        <v>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5"/>
      <c r="AB7" s="5"/>
      <c r="AC7" s="5"/>
      <c r="AD7" s="5"/>
      <c r="AE7" s="5"/>
      <c r="AF7" s="5"/>
      <c r="AG7" s="5"/>
      <c r="AH7" s="5"/>
      <c r="AI7" s="14"/>
      <c r="AJ7" s="14"/>
      <c r="AK7" s="14"/>
      <c r="AL7" s="14"/>
      <c r="AM7" s="14"/>
      <c r="AN7" s="14"/>
      <c r="AO7" s="14"/>
      <c r="AP7" s="14"/>
    </row>
    <row r="8" spans="1:242" s="8" customFormat="1">
      <c r="E8" s="15"/>
      <c r="J8" s="16"/>
      <c r="V8" s="15"/>
    </row>
    <row r="9" spans="1:242" ht="64.5" customHeight="1">
      <c r="A9" s="207" t="s">
        <v>5</v>
      </c>
      <c r="B9" s="208" t="s">
        <v>6</v>
      </c>
      <c r="C9" s="208" t="s">
        <v>7</v>
      </c>
      <c r="D9" s="209" t="s">
        <v>8</v>
      </c>
      <c r="E9" s="208" t="s">
        <v>9</v>
      </c>
      <c r="F9" s="208" t="s">
        <v>10</v>
      </c>
      <c r="G9" s="208"/>
      <c r="H9" s="208"/>
      <c r="I9" s="208" t="s">
        <v>11</v>
      </c>
      <c r="J9" s="208" t="s">
        <v>12</v>
      </c>
      <c r="K9" s="210" t="s">
        <v>13</v>
      </c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</row>
    <row r="10" spans="1:242" ht="97.7" customHeight="1">
      <c r="A10" s="207"/>
      <c r="B10" s="208"/>
      <c r="C10" s="208"/>
      <c r="D10" s="209"/>
      <c r="E10" s="208"/>
      <c r="F10" s="199" t="s">
        <v>14</v>
      </c>
      <c r="G10" s="199"/>
      <c r="H10" s="199"/>
      <c r="I10" s="208"/>
      <c r="J10" s="208"/>
      <c r="K10" s="199" t="s">
        <v>15</v>
      </c>
      <c r="L10" s="199"/>
      <c r="M10" s="199"/>
      <c r="N10" s="199"/>
      <c r="O10" s="199"/>
      <c r="P10" s="199"/>
      <c r="Q10" s="199"/>
      <c r="R10" s="199"/>
      <c r="S10" s="199" t="s">
        <v>16</v>
      </c>
      <c r="T10" s="199"/>
      <c r="U10" s="199"/>
      <c r="V10" s="199"/>
      <c r="W10" s="199"/>
      <c r="X10" s="199"/>
      <c r="Y10" s="199"/>
      <c r="Z10" s="199"/>
      <c r="AA10" s="199" t="s">
        <v>17</v>
      </c>
      <c r="AB10" s="199"/>
      <c r="AC10" s="199"/>
      <c r="AD10" s="199"/>
      <c r="AE10" s="199"/>
      <c r="AF10" s="199"/>
      <c r="AG10" s="199"/>
      <c r="AH10" s="199"/>
      <c r="AI10" s="200" t="s">
        <v>18</v>
      </c>
      <c r="AJ10" s="200"/>
      <c r="AK10" s="200"/>
      <c r="AL10" s="200"/>
      <c r="AM10" s="200"/>
      <c r="AN10" s="200"/>
      <c r="AO10" s="200"/>
      <c r="AP10" s="200"/>
    </row>
    <row r="11" spans="1:242" ht="203.25" customHeight="1">
      <c r="A11" s="207"/>
      <c r="B11" s="208"/>
      <c r="C11" s="208"/>
      <c r="D11" s="209"/>
      <c r="E11" s="17" t="s">
        <v>19</v>
      </c>
      <c r="F11" s="18" t="s">
        <v>20</v>
      </c>
      <c r="G11" s="18" t="s">
        <v>21</v>
      </c>
      <c r="H11" s="18" t="s">
        <v>22</v>
      </c>
      <c r="I11" s="19" t="s">
        <v>14</v>
      </c>
      <c r="J11" s="18" t="s">
        <v>23</v>
      </c>
      <c r="K11" s="18" t="s">
        <v>24</v>
      </c>
      <c r="L11" s="18" t="s">
        <v>25</v>
      </c>
      <c r="M11" s="18" t="s">
        <v>26</v>
      </c>
      <c r="N11" s="19" t="s">
        <v>27</v>
      </c>
      <c r="O11" s="19" t="s">
        <v>28</v>
      </c>
      <c r="P11" s="19" t="s">
        <v>29</v>
      </c>
      <c r="Q11" s="19" t="s">
        <v>30</v>
      </c>
      <c r="R11" s="19" t="s">
        <v>31</v>
      </c>
      <c r="S11" s="18" t="s">
        <v>24</v>
      </c>
      <c r="T11" s="18" t="s">
        <v>25</v>
      </c>
      <c r="U11" s="18" t="s">
        <v>26</v>
      </c>
      <c r="V11" s="19" t="s">
        <v>27</v>
      </c>
      <c r="W11" s="19" t="s">
        <v>28</v>
      </c>
      <c r="X11" s="19" t="s">
        <v>29</v>
      </c>
      <c r="Y11" s="19" t="s">
        <v>30</v>
      </c>
      <c r="Z11" s="19" t="s">
        <v>31</v>
      </c>
      <c r="AA11" s="18" t="s">
        <v>24</v>
      </c>
      <c r="AB11" s="18" t="s">
        <v>25</v>
      </c>
      <c r="AC11" s="18" t="s">
        <v>26</v>
      </c>
      <c r="AD11" s="19" t="s">
        <v>27</v>
      </c>
      <c r="AE11" s="19" t="s">
        <v>28</v>
      </c>
      <c r="AF11" s="19" t="s">
        <v>29</v>
      </c>
      <c r="AG11" s="19" t="s">
        <v>30</v>
      </c>
      <c r="AH11" s="19" t="s">
        <v>31</v>
      </c>
      <c r="AI11" s="18" t="s">
        <v>24</v>
      </c>
      <c r="AJ11" s="18" t="s">
        <v>25</v>
      </c>
      <c r="AK11" s="18" t="s">
        <v>26</v>
      </c>
      <c r="AL11" s="19" t="s">
        <v>27</v>
      </c>
      <c r="AM11" s="19" t="s">
        <v>28</v>
      </c>
      <c r="AN11" s="19" t="s">
        <v>29</v>
      </c>
      <c r="AO11" s="19" t="s">
        <v>30</v>
      </c>
      <c r="AP11" s="20" t="s">
        <v>31</v>
      </c>
    </row>
    <row r="12" spans="1:242" ht="19.5" customHeight="1">
      <c r="A12" s="21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2" t="s">
        <v>37</v>
      </c>
      <c r="Q12" s="23" t="s">
        <v>38</v>
      </c>
      <c r="R12" s="22" t="s">
        <v>39</v>
      </c>
      <c r="S12" s="22">
        <v>12</v>
      </c>
      <c r="T12" s="22" t="s">
        <v>40</v>
      </c>
      <c r="U12" s="22" t="s">
        <v>41</v>
      </c>
      <c r="V12" s="22" t="s">
        <v>42</v>
      </c>
      <c r="W12" s="22" t="s">
        <v>43</v>
      </c>
      <c r="X12" s="22" t="s">
        <v>44</v>
      </c>
      <c r="Y12" s="22" t="s">
        <v>45</v>
      </c>
      <c r="Z12" s="22" t="s">
        <v>46</v>
      </c>
      <c r="AA12" s="22" t="s">
        <v>47</v>
      </c>
      <c r="AB12" s="22" t="s">
        <v>48</v>
      </c>
      <c r="AC12" s="22" t="s">
        <v>49</v>
      </c>
      <c r="AD12" s="22" t="s">
        <v>50</v>
      </c>
      <c r="AE12" s="22" t="s">
        <v>51</v>
      </c>
      <c r="AF12" s="22" t="s">
        <v>52</v>
      </c>
      <c r="AG12" s="22" t="s">
        <v>53</v>
      </c>
      <c r="AH12" s="22" t="s">
        <v>54</v>
      </c>
      <c r="AI12" s="22" t="s">
        <v>55</v>
      </c>
      <c r="AJ12" s="22" t="s">
        <v>56</v>
      </c>
      <c r="AK12" s="22" t="s">
        <v>57</v>
      </c>
      <c r="AL12" s="22" t="s">
        <v>58</v>
      </c>
      <c r="AM12" s="22" t="s">
        <v>59</v>
      </c>
      <c r="AN12" s="22" t="s">
        <v>60</v>
      </c>
      <c r="AO12" s="22" t="s">
        <v>61</v>
      </c>
      <c r="AP12" s="24" t="s">
        <v>62</v>
      </c>
    </row>
    <row r="13" spans="1:242" s="117" customFormat="1">
      <c r="A13" s="108" t="s">
        <v>63</v>
      </c>
      <c r="B13" s="109" t="s">
        <v>64</v>
      </c>
      <c r="C13" s="110"/>
      <c r="D13" s="111"/>
      <c r="E13" s="111"/>
      <c r="F13" s="112"/>
      <c r="G13" s="113"/>
      <c r="H13" s="114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5"/>
    </row>
    <row r="14" spans="1:242" s="123" customFormat="1" ht="16.5">
      <c r="A14" s="118" t="s">
        <v>65</v>
      </c>
      <c r="B14" s="119" t="s">
        <v>66</v>
      </c>
      <c r="C14" s="110" t="s">
        <v>67</v>
      </c>
      <c r="D14" s="120">
        <v>2024</v>
      </c>
      <c r="E14" s="120">
        <v>2024</v>
      </c>
      <c r="F14" s="113"/>
      <c r="G14" s="113">
        <v>2.0748760000000002</v>
      </c>
      <c r="H14" s="114">
        <v>45204</v>
      </c>
      <c r="I14" s="121">
        <v>2.2234371216</v>
      </c>
      <c r="J14" s="122">
        <f>I14</f>
        <v>2.2234371216</v>
      </c>
      <c r="K14" s="113">
        <f>N14+Q14+R14</f>
        <v>2.2234371216</v>
      </c>
      <c r="L14" s="113"/>
      <c r="M14" s="113"/>
      <c r="N14" s="113">
        <f>O14+P14</f>
        <v>0</v>
      </c>
      <c r="O14" s="113"/>
      <c r="P14" s="113"/>
      <c r="Q14" s="113">
        <f>R14*1.2-R14</f>
        <v>0.37057285359999992</v>
      </c>
      <c r="R14" s="113">
        <v>1.852864268</v>
      </c>
      <c r="S14" s="122"/>
      <c r="T14" s="122"/>
      <c r="U14" s="122"/>
      <c r="V14" s="122"/>
      <c r="W14" s="122"/>
      <c r="X14" s="122"/>
      <c r="Y14" s="122"/>
      <c r="Z14" s="122"/>
      <c r="AA14" s="113"/>
      <c r="AB14" s="122"/>
      <c r="AC14" s="122"/>
      <c r="AD14" s="122"/>
      <c r="AE14" s="122"/>
      <c r="AF14" s="122"/>
      <c r="AG14" s="122"/>
      <c r="AH14" s="122"/>
      <c r="AI14" s="113">
        <f>AL14+AO14+AP14</f>
        <v>2.2234371216</v>
      </c>
      <c r="AJ14" s="113"/>
      <c r="AK14" s="113"/>
      <c r="AL14" s="113">
        <f>AM14+AN14</f>
        <v>0</v>
      </c>
      <c r="AM14" s="113">
        <f t="shared" ref="AM14:AP17" si="0">O14+W14+AE14</f>
        <v>0</v>
      </c>
      <c r="AN14" s="113">
        <f t="shared" si="0"/>
        <v>0</v>
      </c>
      <c r="AO14" s="113">
        <f t="shared" si="0"/>
        <v>0.37057285359999992</v>
      </c>
      <c r="AP14" s="113">
        <f t="shared" si="0"/>
        <v>1.852864268</v>
      </c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</row>
    <row r="15" spans="1:242" s="123" customFormat="1">
      <c r="A15" s="118" t="s">
        <v>68</v>
      </c>
      <c r="B15" s="124" t="s">
        <v>69</v>
      </c>
      <c r="C15" s="110" t="s">
        <v>70</v>
      </c>
      <c r="D15" s="120">
        <v>2024</v>
      </c>
      <c r="E15" s="120">
        <v>2025</v>
      </c>
      <c r="F15" s="113"/>
      <c r="G15" s="113">
        <v>64.625010000000003</v>
      </c>
      <c r="H15" s="114">
        <v>45204</v>
      </c>
      <c r="I15" s="122">
        <v>70.752492157393604</v>
      </c>
      <c r="J15" s="122">
        <f>I15</f>
        <v>70.752492157393604</v>
      </c>
      <c r="K15" s="113">
        <f>N15+Q15+R15</f>
        <v>33.241037143680003</v>
      </c>
      <c r="L15" s="113"/>
      <c r="M15" s="113"/>
      <c r="N15" s="113">
        <f>O15+P15</f>
        <v>0</v>
      </c>
      <c r="O15" s="113"/>
      <c r="P15" s="113"/>
      <c r="Q15" s="113">
        <v>5.54017285728</v>
      </c>
      <c r="R15" s="113">
        <v>27.700864286400002</v>
      </c>
      <c r="S15" s="113">
        <f>V15+Y15+Z15</f>
        <v>37.511455013713558</v>
      </c>
      <c r="T15" s="113"/>
      <c r="U15" s="113"/>
      <c r="V15" s="113">
        <f>W15+X15</f>
        <v>0</v>
      </c>
      <c r="W15" s="113"/>
      <c r="X15" s="113"/>
      <c r="Y15" s="113">
        <f>Z15*1.2-Z15</f>
        <v>6.2519091689522597</v>
      </c>
      <c r="Z15" s="122">
        <v>31.259545844761298</v>
      </c>
      <c r="AA15" s="122"/>
      <c r="AB15" s="122"/>
      <c r="AC15" s="122"/>
      <c r="AD15" s="122"/>
      <c r="AE15" s="122"/>
      <c r="AF15" s="122"/>
      <c r="AG15" s="122"/>
      <c r="AH15" s="122"/>
      <c r="AI15" s="113">
        <f>AL15+AO15+AP15</f>
        <v>70.752492157393561</v>
      </c>
      <c r="AJ15" s="113"/>
      <c r="AK15" s="113"/>
      <c r="AL15" s="113">
        <f>AM15+AN15</f>
        <v>0</v>
      </c>
      <c r="AM15" s="113">
        <f t="shared" si="0"/>
        <v>0</v>
      </c>
      <c r="AN15" s="113">
        <f t="shared" si="0"/>
        <v>0</v>
      </c>
      <c r="AO15" s="113">
        <f t="shared" si="0"/>
        <v>11.79208202623226</v>
      </c>
      <c r="AP15" s="113">
        <f t="shared" si="0"/>
        <v>58.960410131161296</v>
      </c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</row>
    <row r="16" spans="1:242" s="123" customFormat="1">
      <c r="A16" s="118" t="s">
        <v>71</v>
      </c>
      <c r="B16" s="124" t="s">
        <v>72</v>
      </c>
      <c r="C16" s="110" t="s">
        <v>73</v>
      </c>
      <c r="D16" s="120">
        <v>2024</v>
      </c>
      <c r="E16" s="120">
        <v>2024</v>
      </c>
      <c r="F16" s="113"/>
      <c r="G16" s="113">
        <v>6.4600008000000004</v>
      </c>
      <c r="H16" s="114">
        <v>45204</v>
      </c>
      <c r="I16" s="122">
        <v>6.9225368572799999</v>
      </c>
      <c r="J16" s="122">
        <f>I16</f>
        <v>6.9225368572799999</v>
      </c>
      <c r="K16" s="113">
        <f>N16+Q16+R16</f>
        <v>6.9225368572799999</v>
      </c>
      <c r="L16" s="113"/>
      <c r="M16" s="113"/>
      <c r="N16" s="113">
        <f>O16+P16</f>
        <v>0</v>
      </c>
      <c r="O16" s="113"/>
      <c r="P16" s="113"/>
      <c r="Q16" s="113">
        <v>1.1537561428800001</v>
      </c>
      <c r="R16" s="113">
        <v>5.7687807144000001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13">
        <f>AL16+AO16+AP16</f>
        <v>6.9225368572799999</v>
      </c>
      <c r="AJ16" s="113"/>
      <c r="AK16" s="113"/>
      <c r="AL16" s="113">
        <f>AM16+AN16</f>
        <v>0</v>
      </c>
      <c r="AM16" s="113">
        <f t="shared" si="0"/>
        <v>0</v>
      </c>
      <c r="AN16" s="113">
        <f t="shared" si="0"/>
        <v>0</v>
      </c>
      <c r="AO16" s="113">
        <f t="shared" si="0"/>
        <v>1.1537561428800001</v>
      </c>
      <c r="AP16" s="113">
        <f t="shared" si="0"/>
        <v>5.7687807144000001</v>
      </c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</row>
    <row r="17" spans="1:242" s="123" customFormat="1">
      <c r="A17" s="118" t="s">
        <v>74</v>
      </c>
      <c r="B17" s="124" t="s">
        <v>75</v>
      </c>
      <c r="C17" s="110" t="s">
        <v>76</v>
      </c>
      <c r="D17" s="120">
        <v>2024</v>
      </c>
      <c r="E17" s="120">
        <v>2024</v>
      </c>
      <c r="F17" s="113"/>
      <c r="G17" s="113">
        <v>5.4</v>
      </c>
      <c r="H17" s="114">
        <v>45204</v>
      </c>
      <c r="I17" s="122">
        <v>5.7866400000000002</v>
      </c>
      <c r="J17" s="122">
        <f>I17</f>
        <v>5.7866400000000002</v>
      </c>
      <c r="K17" s="113">
        <f>N17+Q17+R17</f>
        <v>5.7866399999999993</v>
      </c>
      <c r="L17" s="113"/>
      <c r="M17" s="113"/>
      <c r="N17" s="113">
        <f>O17+P17</f>
        <v>0</v>
      </c>
      <c r="O17" s="113"/>
      <c r="P17" s="113"/>
      <c r="Q17" s="113">
        <v>0.96443999999999996</v>
      </c>
      <c r="R17" s="113">
        <v>4.8221999999999996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13">
        <f>AL17+AO17+AP17</f>
        <v>5.7866399999999993</v>
      </c>
      <c r="AJ17" s="113"/>
      <c r="AK17" s="113"/>
      <c r="AL17" s="113">
        <f>AM17+AN17</f>
        <v>0</v>
      </c>
      <c r="AM17" s="113">
        <f t="shared" si="0"/>
        <v>0</v>
      </c>
      <c r="AN17" s="113">
        <f t="shared" si="0"/>
        <v>0</v>
      </c>
      <c r="AO17" s="113">
        <f t="shared" si="0"/>
        <v>0.96443999999999996</v>
      </c>
      <c r="AP17" s="113">
        <f t="shared" si="0"/>
        <v>4.8221999999999996</v>
      </c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</row>
    <row r="18" spans="1:242" s="123" customFormat="1" hidden="1">
      <c r="A18" s="118"/>
      <c r="B18" s="124"/>
      <c r="C18" s="110"/>
      <c r="D18" s="120"/>
      <c r="E18" s="120"/>
      <c r="F18" s="113"/>
      <c r="G18" s="122"/>
      <c r="H18" s="114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5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</row>
    <row r="19" spans="1:242" s="123" customFormat="1">
      <c r="A19" s="126" t="s">
        <v>77</v>
      </c>
      <c r="B19" s="127" t="s">
        <v>206</v>
      </c>
      <c r="C19" s="128"/>
      <c r="D19" s="128"/>
      <c r="E19" s="128"/>
      <c r="F19" s="128"/>
      <c r="G19" s="122"/>
      <c r="H19" s="129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30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</row>
    <row r="20" spans="1:242" s="123" customFormat="1">
      <c r="A20" s="118" t="s">
        <v>79</v>
      </c>
      <c r="B20" s="131" t="s">
        <v>80</v>
      </c>
      <c r="C20" s="110" t="s">
        <v>81</v>
      </c>
      <c r="D20" s="120">
        <v>2024</v>
      </c>
      <c r="E20" s="120">
        <v>2024</v>
      </c>
      <c r="F20" s="113"/>
      <c r="G20" s="113">
        <f>2885446.01333333/1000000</f>
        <v>2.88544601333333</v>
      </c>
      <c r="H20" s="114">
        <v>45204</v>
      </c>
      <c r="I20" s="121">
        <v>3.092043947888</v>
      </c>
      <c r="J20" s="122">
        <f t="shared" ref="J20:J26" si="1">I20</f>
        <v>3.092043947888</v>
      </c>
      <c r="K20" s="113">
        <f>N20+Q20+R20</f>
        <v>3.092043947888004</v>
      </c>
      <c r="L20" s="113"/>
      <c r="M20" s="113"/>
      <c r="N20" s="113">
        <f>O20+P20</f>
        <v>0</v>
      </c>
      <c r="O20" s="113"/>
      <c r="P20" s="113"/>
      <c r="Q20" s="113">
        <f>R20*1.2-R20</f>
        <v>0.51534065798133399</v>
      </c>
      <c r="R20" s="113">
        <f>2576703.28990667/1000000</f>
        <v>2.57670328990667</v>
      </c>
      <c r="S20" s="122"/>
      <c r="T20" s="122"/>
      <c r="U20" s="122"/>
      <c r="V20" s="122"/>
      <c r="W20" s="122"/>
      <c r="X20" s="122"/>
      <c r="Y20" s="122"/>
      <c r="Z20" s="122"/>
      <c r="AA20" s="113"/>
      <c r="AB20" s="122"/>
      <c r="AC20" s="122"/>
      <c r="AD20" s="122"/>
      <c r="AE20" s="122"/>
      <c r="AF20" s="122"/>
      <c r="AG20" s="122"/>
      <c r="AH20" s="122"/>
      <c r="AI20" s="113">
        <f t="shared" ref="AI20:AI26" si="2">AL20+AO20+AP20</f>
        <v>3.092043947888004</v>
      </c>
      <c r="AJ20" s="113"/>
      <c r="AK20" s="113"/>
      <c r="AL20" s="113">
        <f t="shared" ref="AL20:AL26" si="3">AM20+AN20</f>
        <v>0</v>
      </c>
      <c r="AM20" s="113">
        <f t="shared" ref="AM20:AP26" si="4">O20+W20+AE20</f>
        <v>0</v>
      </c>
      <c r="AN20" s="113">
        <f t="shared" si="4"/>
        <v>0</v>
      </c>
      <c r="AO20" s="113">
        <f t="shared" si="4"/>
        <v>0.51534065798133399</v>
      </c>
      <c r="AP20" s="113">
        <f t="shared" si="4"/>
        <v>2.57670328990667</v>
      </c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</row>
    <row r="21" spans="1:242" s="123" customFormat="1">
      <c r="A21" s="118" t="s">
        <v>82</v>
      </c>
      <c r="B21" s="131" t="s">
        <v>83</v>
      </c>
      <c r="C21" s="110" t="s">
        <v>84</v>
      </c>
      <c r="D21" s="120">
        <v>2024</v>
      </c>
      <c r="E21" s="120">
        <v>2024</v>
      </c>
      <c r="F21" s="113"/>
      <c r="G21" s="113">
        <f>42664554/1000000</f>
        <v>42.664554000000003</v>
      </c>
      <c r="H21" s="114">
        <v>45204</v>
      </c>
      <c r="I21" s="121">
        <v>45.719336066399997</v>
      </c>
      <c r="J21" s="122">
        <f t="shared" si="1"/>
        <v>45.719336066399997</v>
      </c>
      <c r="K21" s="122">
        <f>N21+Q21+R21</f>
        <v>45.719336066400004</v>
      </c>
      <c r="L21" s="122"/>
      <c r="M21" s="122"/>
      <c r="N21" s="122">
        <f>O21+P21</f>
        <v>0</v>
      </c>
      <c r="O21" s="122"/>
      <c r="P21" s="122"/>
      <c r="Q21" s="122">
        <f>R21*1.2-R21</f>
        <v>7.6198893444000007</v>
      </c>
      <c r="R21" s="122">
        <f>38099446.722/1000000</f>
        <v>38.099446722000003</v>
      </c>
      <c r="S21" s="122"/>
      <c r="T21" s="122"/>
      <c r="U21" s="122"/>
      <c r="V21" s="122"/>
      <c r="W21" s="122"/>
      <c r="X21" s="122"/>
      <c r="Y21" s="122"/>
      <c r="Z21" s="122"/>
      <c r="AA21" s="113"/>
      <c r="AB21" s="122"/>
      <c r="AC21" s="122"/>
      <c r="AD21" s="122"/>
      <c r="AE21" s="122"/>
      <c r="AF21" s="122"/>
      <c r="AG21" s="122"/>
      <c r="AH21" s="122"/>
      <c r="AI21" s="113">
        <f t="shared" si="2"/>
        <v>45.719336066400004</v>
      </c>
      <c r="AJ21" s="122"/>
      <c r="AK21" s="122"/>
      <c r="AL21" s="122">
        <f t="shared" si="3"/>
        <v>0</v>
      </c>
      <c r="AM21" s="122">
        <f t="shared" si="4"/>
        <v>0</v>
      </c>
      <c r="AN21" s="122">
        <f t="shared" si="4"/>
        <v>0</v>
      </c>
      <c r="AO21" s="122">
        <f t="shared" si="4"/>
        <v>7.6198893444000007</v>
      </c>
      <c r="AP21" s="122">
        <f t="shared" si="4"/>
        <v>38.099446722000003</v>
      </c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</row>
    <row r="22" spans="1:242" s="123" customFormat="1">
      <c r="A22" s="118" t="s">
        <v>85</v>
      </c>
      <c r="B22" s="131" t="s">
        <v>86</v>
      </c>
      <c r="C22" s="110" t="s">
        <v>87</v>
      </c>
      <c r="D22" s="120">
        <v>2024</v>
      </c>
      <c r="E22" s="120">
        <v>2025</v>
      </c>
      <c r="F22" s="113"/>
      <c r="G22" s="113">
        <f>17660572.1441511/1000000+17660572.1441511/1000000</f>
        <v>35.3211442883022</v>
      </c>
      <c r="H22" s="114">
        <v>45204</v>
      </c>
      <c r="I22" s="121">
        <v>38.638613373660903</v>
      </c>
      <c r="J22" s="122">
        <f t="shared" si="1"/>
        <v>38.638613373660903</v>
      </c>
      <c r="K22" s="113">
        <f>N22+Q22+R22</f>
        <v>18.925069109672279</v>
      </c>
      <c r="L22" s="113"/>
      <c r="M22" s="113"/>
      <c r="N22" s="113">
        <f>O22+P22</f>
        <v>0</v>
      </c>
      <c r="O22" s="113"/>
      <c r="P22" s="113"/>
      <c r="Q22" s="113">
        <f>R22*1.2-R22</f>
        <v>3.1541781849453798</v>
      </c>
      <c r="R22" s="113">
        <f>15770890.9247269/1000000</f>
        <v>15.770890924726899</v>
      </c>
      <c r="S22" s="113">
        <f>V22+Y22+Z22</f>
        <v>19.71354426398856</v>
      </c>
      <c r="T22" s="113"/>
      <c r="U22" s="113"/>
      <c r="V22" s="113">
        <f>W22+X22</f>
        <v>0</v>
      </c>
      <c r="W22" s="113"/>
      <c r="X22" s="113"/>
      <c r="Y22" s="113">
        <f>Z22*1.2-Z22</f>
        <v>3.2855907106647599</v>
      </c>
      <c r="Z22" s="122">
        <v>16.4279535533238</v>
      </c>
      <c r="AA22" s="113"/>
      <c r="AB22" s="122"/>
      <c r="AC22" s="122"/>
      <c r="AD22" s="122"/>
      <c r="AE22" s="122"/>
      <c r="AF22" s="122"/>
      <c r="AG22" s="122"/>
      <c r="AH22" s="122"/>
      <c r="AI22" s="113">
        <f t="shared" si="2"/>
        <v>38.638613373660846</v>
      </c>
      <c r="AJ22" s="122"/>
      <c r="AK22" s="122"/>
      <c r="AL22" s="122">
        <f t="shared" si="3"/>
        <v>0</v>
      </c>
      <c r="AM22" s="122">
        <f t="shared" si="4"/>
        <v>0</v>
      </c>
      <c r="AN22" s="122">
        <f t="shared" si="4"/>
        <v>0</v>
      </c>
      <c r="AO22" s="122">
        <f t="shared" si="4"/>
        <v>6.4397688956101398</v>
      </c>
      <c r="AP22" s="122">
        <f t="shared" si="4"/>
        <v>32.198844478050702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</row>
    <row r="23" spans="1:242" s="123" customFormat="1">
      <c r="A23" s="118" t="s">
        <v>88</v>
      </c>
      <c r="B23" s="124" t="s">
        <v>89</v>
      </c>
      <c r="C23" s="110" t="s">
        <v>90</v>
      </c>
      <c r="D23" s="120">
        <v>2025</v>
      </c>
      <c r="E23" s="120">
        <v>2025</v>
      </c>
      <c r="F23" s="113"/>
      <c r="G23" s="113">
        <f>25200000/1000000</f>
        <v>25.2</v>
      </c>
      <c r="H23" s="114">
        <v>45204</v>
      </c>
      <c r="I23" s="132">
        <v>28.12940098416</v>
      </c>
      <c r="J23" s="122">
        <f t="shared" si="1"/>
        <v>28.12940098416</v>
      </c>
      <c r="K23" s="122"/>
      <c r="L23" s="122"/>
      <c r="M23" s="122"/>
      <c r="N23" s="122"/>
      <c r="O23" s="122"/>
      <c r="P23" s="122"/>
      <c r="Q23" s="122"/>
      <c r="R23" s="122"/>
      <c r="S23" s="113">
        <f>V23+Y23+Z23</f>
        <v>28.12940098416</v>
      </c>
      <c r="T23" s="113"/>
      <c r="U23" s="113"/>
      <c r="V23" s="113">
        <f>W23+X23</f>
        <v>0</v>
      </c>
      <c r="W23" s="113"/>
      <c r="X23" s="113"/>
      <c r="Y23" s="113">
        <f>Z23*1.2-Z23</f>
        <v>4.6882334973599988</v>
      </c>
      <c r="Z23" s="113">
        <v>23.441167486800001</v>
      </c>
      <c r="AA23" s="113"/>
      <c r="AB23" s="122"/>
      <c r="AC23" s="122"/>
      <c r="AD23" s="122"/>
      <c r="AE23" s="122"/>
      <c r="AF23" s="122"/>
      <c r="AG23" s="122"/>
      <c r="AH23" s="122"/>
      <c r="AI23" s="113">
        <f t="shared" si="2"/>
        <v>28.12940098416</v>
      </c>
      <c r="AJ23" s="122"/>
      <c r="AK23" s="122"/>
      <c r="AL23" s="122">
        <f t="shared" si="3"/>
        <v>0</v>
      </c>
      <c r="AM23" s="122">
        <f t="shared" si="4"/>
        <v>0</v>
      </c>
      <c r="AN23" s="122">
        <f t="shared" si="4"/>
        <v>0</v>
      </c>
      <c r="AO23" s="122">
        <f t="shared" si="4"/>
        <v>4.6882334973599988</v>
      </c>
      <c r="AP23" s="122">
        <f t="shared" si="4"/>
        <v>23.441167486800001</v>
      </c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</row>
    <row r="24" spans="1:242" s="123" customFormat="1">
      <c r="A24" s="118" t="s">
        <v>91</v>
      </c>
      <c r="B24" s="124" t="s">
        <v>92</v>
      </c>
      <c r="C24" s="110" t="s">
        <v>93</v>
      </c>
      <c r="D24" s="120">
        <v>2025</v>
      </c>
      <c r="E24" s="120">
        <v>2025</v>
      </c>
      <c r="F24" s="113"/>
      <c r="G24" s="113">
        <f>7377517.2/1000000</f>
        <v>7.3775171999999998</v>
      </c>
      <c r="H24" s="114">
        <v>45204</v>
      </c>
      <c r="I24" s="121">
        <v>8.2351245867594205</v>
      </c>
      <c r="J24" s="122">
        <f t="shared" si="1"/>
        <v>8.2351245867594205</v>
      </c>
      <c r="K24" s="122"/>
      <c r="L24" s="122"/>
      <c r="M24" s="122"/>
      <c r="N24" s="122"/>
      <c r="O24" s="122"/>
      <c r="P24" s="122"/>
      <c r="Q24" s="122"/>
      <c r="R24" s="122"/>
      <c r="S24" s="113">
        <f>V24+Y24+Z24</f>
        <v>8.235124586759424</v>
      </c>
      <c r="T24" s="113"/>
      <c r="U24" s="113"/>
      <c r="V24" s="113">
        <f>W24+X24</f>
        <v>0</v>
      </c>
      <c r="W24" s="113"/>
      <c r="X24" s="113"/>
      <c r="Y24" s="113">
        <f>Z24*1.2-Z24</f>
        <v>1.372520764459904</v>
      </c>
      <c r="Z24" s="113">
        <v>6.86260382229952</v>
      </c>
      <c r="AA24" s="113"/>
      <c r="AB24" s="122"/>
      <c r="AC24" s="122"/>
      <c r="AD24" s="122"/>
      <c r="AE24" s="122"/>
      <c r="AF24" s="122"/>
      <c r="AG24" s="122"/>
      <c r="AH24" s="122"/>
      <c r="AI24" s="113">
        <f t="shared" si="2"/>
        <v>8.235124586759424</v>
      </c>
      <c r="AJ24" s="122"/>
      <c r="AK24" s="122"/>
      <c r="AL24" s="122">
        <f t="shared" si="3"/>
        <v>0</v>
      </c>
      <c r="AM24" s="122">
        <f t="shared" si="4"/>
        <v>0</v>
      </c>
      <c r="AN24" s="122">
        <f t="shared" si="4"/>
        <v>0</v>
      </c>
      <c r="AO24" s="122">
        <f t="shared" si="4"/>
        <v>1.372520764459904</v>
      </c>
      <c r="AP24" s="122">
        <f t="shared" si="4"/>
        <v>6.86260382229952</v>
      </c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</row>
    <row r="25" spans="1:242" s="123" customFormat="1">
      <c r="A25" s="118" t="s">
        <v>94</v>
      </c>
      <c r="B25" s="124" t="s">
        <v>95</v>
      </c>
      <c r="C25" s="110" t="s">
        <v>96</v>
      </c>
      <c r="D25" s="120">
        <v>2026</v>
      </c>
      <c r="E25" s="120">
        <v>2026</v>
      </c>
      <c r="F25" s="113"/>
      <c r="G25" s="113">
        <f>43137878.0672526/1000000</f>
        <v>43.137878067252601</v>
      </c>
      <c r="H25" s="114">
        <v>45204</v>
      </c>
      <c r="I25" s="121">
        <v>50.083353467231703</v>
      </c>
      <c r="J25" s="122">
        <f t="shared" si="1"/>
        <v>50.083353467231703</v>
      </c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13">
        <f>AD25+AG25+AH25</f>
        <v>50.08335346723176</v>
      </c>
      <c r="AB25" s="122"/>
      <c r="AC25" s="122"/>
      <c r="AD25" s="122">
        <f>AE25+AF25</f>
        <v>0</v>
      </c>
      <c r="AE25" s="122"/>
      <c r="AF25" s="122"/>
      <c r="AG25" s="122">
        <f>AH25*1.2-AH25</f>
        <v>8.34722557787196</v>
      </c>
      <c r="AH25" s="122">
        <v>41.7361278893598</v>
      </c>
      <c r="AI25" s="113">
        <f t="shared" si="2"/>
        <v>50.08335346723176</v>
      </c>
      <c r="AJ25" s="122"/>
      <c r="AK25" s="122"/>
      <c r="AL25" s="122">
        <f t="shared" si="3"/>
        <v>0</v>
      </c>
      <c r="AM25" s="122">
        <f t="shared" si="4"/>
        <v>0</v>
      </c>
      <c r="AN25" s="122">
        <f t="shared" si="4"/>
        <v>0</v>
      </c>
      <c r="AO25" s="122">
        <f t="shared" si="4"/>
        <v>8.34722557787196</v>
      </c>
      <c r="AP25" s="122">
        <f t="shared" si="4"/>
        <v>41.7361278893598</v>
      </c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</row>
    <row r="26" spans="1:242" s="123" customFormat="1" hidden="1">
      <c r="A26" s="118"/>
      <c r="B26" s="124"/>
      <c r="C26" s="110"/>
      <c r="D26" s="120"/>
      <c r="E26" s="120"/>
      <c r="F26" s="113"/>
      <c r="G26" s="113"/>
      <c r="H26" s="114"/>
      <c r="I26" s="121"/>
      <c r="J26" s="122">
        <f t="shared" si="1"/>
        <v>0</v>
      </c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13"/>
      <c r="AB26" s="122"/>
      <c r="AC26" s="122"/>
      <c r="AD26" s="122"/>
      <c r="AE26" s="122"/>
      <c r="AF26" s="122"/>
      <c r="AG26" s="122"/>
      <c r="AH26" s="122"/>
      <c r="AI26" s="113">
        <f t="shared" si="2"/>
        <v>0</v>
      </c>
      <c r="AJ26" s="122"/>
      <c r="AK26" s="122"/>
      <c r="AL26" s="122">
        <f t="shared" si="3"/>
        <v>0</v>
      </c>
      <c r="AM26" s="122">
        <f t="shared" si="4"/>
        <v>0</v>
      </c>
      <c r="AN26" s="122">
        <f t="shared" si="4"/>
        <v>0</v>
      </c>
      <c r="AO26" s="122">
        <f t="shared" si="4"/>
        <v>0</v>
      </c>
      <c r="AP26" s="122">
        <f t="shared" si="4"/>
        <v>0</v>
      </c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</row>
    <row r="27" spans="1:242" s="117" customFormat="1" ht="18.75">
      <c r="A27" s="108" t="s">
        <v>97</v>
      </c>
      <c r="B27" s="133" t="s">
        <v>98</v>
      </c>
      <c r="C27" s="134"/>
      <c r="D27" s="111"/>
      <c r="E27" s="111"/>
      <c r="F27" s="113"/>
      <c r="G27" s="113"/>
      <c r="H27" s="114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35"/>
      <c r="AJ27" s="122"/>
      <c r="AK27" s="122"/>
      <c r="AL27" s="122"/>
      <c r="AM27" s="122"/>
      <c r="AN27" s="122"/>
      <c r="AO27" s="122"/>
      <c r="AP27" s="130"/>
    </row>
    <row r="28" spans="1:242" s="117" customFormat="1">
      <c r="A28" s="118" t="s">
        <v>99</v>
      </c>
      <c r="B28" s="131" t="s">
        <v>100</v>
      </c>
      <c r="C28" s="110" t="s">
        <v>101</v>
      </c>
      <c r="D28" s="120">
        <v>2024</v>
      </c>
      <c r="E28" s="120">
        <v>2026</v>
      </c>
      <c r="F28" s="113"/>
      <c r="G28" s="113">
        <v>555.62713559999997</v>
      </c>
      <c r="H28" s="114">
        <v>45204</v>
      </c>
      <c r="I28" s="122">
        <v>620.24645464554101</v>
      </c>
      <c r="J28" s="122">
        <f>I28</f>
        <v>620.24645464554101</v>
      </c>
      <c r="K28" s="122">
        <f>N28+Q28+R28</f>
        <v>198.47279097199799</v>
      </c>
      <c r="L28" s="122"/>
      <c r="M28" s="122"/>
      <c r="N28" s="122">
        <f>O28+P28</f>
        <v>0</v>
      </c>
      <c r="O28" s="136"/>
      <c r="P28" s="122"/>
      <c r="Q28" s="122">
        <v>33.078798495332997</v>
      </c>
      <c r="R28" s="122">
        <v>165.39399247666501</v>
      </c>
      <c r="S28" s="122">
        <f>V28+Y28+Z28</f>
        <v>206.74176286226398</v>
      </c>
      <c r="T28" s="122"/>
      <c r="U28" s="122"/>
      <c r="V28" s="122">
        <f>W28+X28</f>
        <v>43.631069879999998</v>
      </c>
      <c r="W28" s="136">
        <v>43.631069879999998</v>
      </c>
      <c r="X28" s="122"/>
      <c r="Y28" s="122">
        <v>34.456960477043999</v>
      </c>
      <c r="Z28" s="122">
        <f>172.28480238522-W28</f>
        <v>128.65373250521998</v>
      </c>
      <c r="AA28" s="113">
        <f>AD28+AG28+AH28</f>
        <v>215.03190081127798</v>
      </c>
      <c r="AB28" s="122"/>
      <c r="AC28" s="122"/>
      <c r="AD28" s="122">
        <f>AE28+AF28</f>
        <v>82.688700839999996</v>
      </c>
      <c r="AE28" s="136">
        <v>82.688700839999996</v>
      </c>
      <c r="AF28" s="122"/>
      <c r="AG28" s="122">
        <v>35.838650135213001</v>
      </c>
      <c r="AH28" s="120">
        <f>179.193250676065-AE28</f>
        <v>96.504549836064996</v>
      </c>
      <c r="AI28" s="122">
        <f>AL28+AO28+AP28</f>
        <v>620.24645464553998</v>
      </c>
      <c r="AJ28" s="122"/>
      <c r="AK28" s="122"/>
      <c r="AL28" s="122">
        <f>AM28+AN28</f>
        <v>126.31977071999999</v>
      </c>
      <c r="AM28" s="122">
        <f>O28+W28+AE28</f>
        <v>126.31977071999999</v>
      </c>
      <c r="AN28" s="122">
        <f>P28+X28+AF28</f>
        <v>0</v>
      </c>
      <c r="AO28" s="122">
        <f>Q28+Y28+AG28</f>
        <v>103.37440910759</v>
      </c>
      <c r="AP28" s="122">
        <f>R28+Z28+AH28</f>
        <v>390.55227481794998</v>
      </c>
    </row>
    <row r="29" spans="1:242" s="117" customFormat="1" ht="18.75" hidden="1">
      <c r="A29" s="108" t="s">
        <v>102</v>
      </c>
      <c r="B29" s="137" t="s">
        <v>103</v>
      </c>
      <c r="C29" s="110"/>
      <c r="D29" s="120"/>
      <c r="E29" s="120"/>
      <c r="F29" s="112"/>
      <c r="G29" s="122"/>
      <c r="H29" s="114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</row>
    <row r="30" spans="1:242" s="123" customFormat="1" hidden="1">
      <c r="A30" s="118"/>
      <c r="B30" s="124"/>
      <c r="C30" s="110"/>
      <c r="D30" s="120"/>
      <c r="E30" s="120"/>
      <c r="F30" s="113"/>
      <c r="G30" s="122"/>
      <c r="H30" s="114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</row>
    <row r="31" spans="1:242" s="123" customFormat="1" hidden="1">
      <c r="A31" s="118"/>
      <c r="B31" s="124"/>
      <c r="C31" s="110"/>
      <c r="D31" s="120"/>
      <c r="E31" s="120"/>
      <c r="F31" s="113"/>
      <c r="G31" s="122"/>
      <c r="H31" s="114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</row>
    <row r="32" spans="1:242" s="117" customFormat="1">
      <c r="A32" s="138"/>
      <c r="B32" s="139" t="s">
        <v>104</v>
      </c>
      <c r="C32" s="140"/>
      <c r="D32" s="141"/>
      <c r="E32" s="141"/>
      <c r="F32" s="142">
        <f>SUM(F13:F31)</f>
        <v>0</v>
      </c>
      <c r="G32" s="142">
        <f>SUM(G13:G31)</f>
        <v>790.77356196888809</v>
      </c>
      <c r="H32" s="143"/>
      <c r="I32" s="142">
        <f t="shared" ref="I32:AP32" si="5">SUM(I13:I31)</f>
        <v>879.82943320791458</v>
      </c>
      <c r="J32" s="142">
        <f t="shared" si="5"/>
        <v>879.82943320791458</v>
      </c>
      <c r="K32" s="142">
        <f t="shared" si="5"/>
        <v>314.3828912185183</v>
      </c>
      <c r="L32" s="142">
        <f t="shared" si="5"/>
        <v>0</v>
      </c>
      <c r="M32" s="142">
        <f t="shared" si="5"/>
        <v>0</v>
      </c>
      <c r="N32" s="142">
        <f t="shared" si="5"/>
        <v>0</v>
      </c>
      <c r="O32" s="142">
        <f t="shared" si="5"/>
        <v>0</v>
      </c>
      <c r="P32" s="142">
        <f t="shared" si="5"/>
        <v>0</v>
      </c>
      <c r="Q32" s="142">
        <f t="shared" si="5"/>
        <v>52.397148536419706</v>
      </c>
      <c r="R32" s="142">
        <f t="shared" si="5"/>
        <v>261.98574268209859</v>
      </c>
      <c r="S32" s="142">
        <f t="shared" si="5"/>
        <v>300.33128771088553</v>
      </c>
      <c r="T32" s="142">
        <f t="shared" si="5"/>
        <v>0</v>
      </c>
      <c r="U32" s="142">
        <f t="shared" si="5"/>
        <v>0</v>
      </c>
      <c r="V32" s="142">
        <f t="shared" si="5"/>
        <v>43.631069879999998</v>
      </c>
      <c r="W32" s="142">
        <f t="shared" si="5"/>
        <v>43.631069879999998</v>
      </c>
      <c r="X32" s="142">
        <f t="shared" si="5"/>
        <v>0</v>
      </c>
      <c r="Y32" s="142">
        <f t="shared" si="5"/>
        <v>50.055214618480917</v>
      </c>
      <c r="Z32" s="142">
        <f t="shared" si="5"/>
        <v>206.64500321240459</v>
      </c>
      <c r="AA32" s="142">
        <f t="shared" si="5"/>
        <v>265.11525427850972</v>
      </c>
      <c r="AB32" s="142">
        <f t="shared" si="5"/>
        <v>0</v>
      </c>
      <c r="AC32" s="142">
        <f t="shared" si="5"/>
        <v>0</v>
      </c>
      <c r="AD32" s="142">
        <f t="shared" si="5"/>
        <v>82.688700839999996</v>
      </c>
      <c r="AE32" s="142">
        <f t="shared" si="5"/>
        <v>82.688700839999996</v>
      </c>
      <c r="AF32" s="142">
        <f t="shared" si="5"/>
        <v>0</v>
      </c>
      <c r="AG32" s="142">
        <f t="shared" si="5"/>
        <v>44.185875713084961</v>
      </c>
      <c r="AH32" s="142">
        <f t="shared" si="5"/>
        <v>138.2406777254248</v>
      </c>
      <c r="AI32" s="142">
        <f t="shared" si="5"/>
        <v>879.82943320791355</v>
      </c>
      <c r="AJ32" s="142">
        <f t="shared" si="5"/>
        <v>0</v>
      </c>
      <c r="AK32" s="142">
        <f t="shared" si="5"/>
        <v>0</v>
      </c>
      <c r="AL32" s="142">
        <f t="shared" si="5"/>
        <v>126.31977071999999</v>
      </c>
      <c r="AM32" s="142">
        <f t="shared" si="5"/>
        <v>126.31977071999999</v>
      </c>
      <c r="AN32" s="142">
        <f t="shared" si="5"/>
        <v>0</v>
      </c>
      <c r="AO32" s="142">
        <f t="shared" si="5"/>
        <v>146.63823886798559</v>
      </c>
      <c r="AP32" s="142">
        <f t="shared" si="5"/>
        <v>606.87142361992801</v>
      </c>
    </row>
    <row r="33" spans="1:242" s="123" customFormat="1" ht="18.75">
      <c r="A33" s="201"/>
      <c r="B33" s="201"/>
      <c r="C33" s="144"/>
      <c r="D33" s="144"/>
      <c r="E33" s="144"/>
      <c r="F33" s="144"/>
      <c r="G33" s="145"/>
      <c r="H33" s="145"/>
      <c r="I33" s="146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</row>
    <row r="34" spans="1:242" s="116" customFormat="1" ht="28.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E34" s="147"/>
      <c r="AF34" s="147"/>
      <c r="AG34" s="147"/>
      <c r="AH34" s="144"/>
      <c r="AI34" s="144"/>
    </row>
    <row r="35" spans="1:242" s="8" customFormat="1">
      <c r="C35" s="26"/>
      <c r="G35" s="30"/>
      <c r="W35" s="16"/>
    </row>
    <row r="36" spans="1:242">
      <c r="B36" s="26"/>
      <c r="C36" s="26"/>
      <c r="D36" s="26"/>
      <c r="E36" s="26"/>
      <c r="F36" s="26"/>
      <c r="G36" s="29"/>
      <c r="H36" s="26"/>
      <c r="I36" s="26"/>
      <c r="W36" s="8"/>
    </row>
    <row r="37" spans="1:242">
      <c r="B37" s="26"/>
      <c r="C37" s="26"/>
      <c r="D37" s="26"/>
      <c r="E37" s="26"/>
      <c r="F37" s="26"/>
      <c r="G37" s="29"/>
      <c r="H37" s="26"/>
      <c r="I37" s="26"/>
    </row>
    <row r="38" spans="1:242">
      <c r="B38" s="26"/>
      <c r="C38" s="26"/>
      <c r="D38" s="26"/>
      <c r="E38" s="26"/>
      <c r="F38" s="26"/>
      <c r="G38" s="31"/>
      <c r="H38" s="26"/>
      <c r="I38" s="26"/>
      <c r="W38" s="32"/>
    </row>
    <row r="39" spans="1:242">
      <c r="G39" s="30"/>
      <c r="N39" s="16"/>
    </row>
    <row r="40" spans="1:242">
      <c r="G40" s="15"/>
      <c r="N40" s="25"/>
    </row>
    <row r="41" spans="1:242" ht="15.75" customHeight="1">
      <c r="B41" s="203"/>
      <c r="C41" s="203"/>
      <c r="D41" s="203"/>
      <c r="E41" s="203"/>
      <c r="F41" s="203"/>
      <c r="G41" s="203"/>
      <c r="H41" s="203"/>
      <c r="I41" s="203"/>
    </row>
    <row r="43" spans="1:242">
      <c r="S43" s="33"/>
    </row>
  </sheetData>
  <mergeCells count="21">
    <mergeCell ref="A3:Z3"/>
    <mergeCell ref="A4:Z4"/>
    <mergeCell ref="A6:Z6"/>
    <mergeCell ref="A7:Z7"/>
    <mergeCell ref="A9:A11"/>
    <mergeCell ref="B9:B11"/>
    <mergeCell ref="C9:C11"/>
    <mergeCell ref="D9:D11"/>
    <mergeCell ref="E9:E10"/>
    <mergeCell ref="F9:H9"/>
    <mergeCell ref="I9:I10"/>
    <mergeCell ref="J9:J10"/>
    <mergeCell ref="K9:AP9"/>
    <mergeCell ref="F10:H10"/>
    <mergeCell ref="K10:R10"/>
    <mergeCell ref="S10:Z10"/>
    <mergeCell ref="AA10:AH10"/>
    <mergeCell ref="AI10:AP10"/>
    <mergeCell ref="A33:B33"/>
    <mergeCell ref="A34:AC34"/>
    <mergeCell ref="B41:I41"/>
  </mergeCells>
  <dataValidations disablePrompts="1" count="1">
    <dataValidation type="textLength" operator="lessThanOrEqual" allowBlank="1" showErrorMessage="1" errorTitle="Ошибка" error="Допускается ввод не более 900 символов!" sqref="G13 O13:Q13 W14:W18 AE14 AE16:AE18 W20:W26 AE20:AE21 O21 G22:G23 O22:P24 I23 AE23:AE26 O26:P26 G27 O27:Q27 O28 W28 AE28 O30:O31 W30:W31 AE31">
      <formula1>900</formula1>
      <formula2>0</formula2>
    </dataValidation>
  </dataValidations>
  <pageMargins left="0.25" right="0.25" top="0.75" bottom="0.75" header="0.51180555555555496" footer="0.51180555555555496"/>
  <pageSetup paperSize="9"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"/>
  <sheetViews>
    <sheetView view="pageBreakPreview" topLeftCell="A7" zoomScale="55" zoomScaleNormal="78" zoomScalePageLayoutView="55" workbookViewId="0">
      <selection activeCell="P7" sqref="P1:Q1048576"/>
    </sheetView>
  </sheetViews>
  <sheetFormatPr defaultColWidth="9" defaultRowHeight="15.75"/>
  <cols>
    <col min="1" max="1" width="12.28515625" style="8" customWidth="1"/>
    <col min="2" max="2" width="93.85546875" style="8" customWidth="1"/>
    <col min="3" max="3" width="15" style="8" customWidth="1"/>
    <col min="4" max="4" width="11.28515625" style="8" customWidth="1"/>
    <col min="5" max="5" width="14.7109375" style="8" customWidth="1"/>
    <col min="6" max="6" width="30.5703125" style="8" customWidth="1"/>
    <col min="7" max="11" width="14.7109375" style="8" customWidth="1"/>
    <col min="12" max="12" width="17.7109375" style="8" customWidth="1"/>
    <col min="13" max="14" width="14.7109375" style="8" customWidth="1"/>
    <col min="15" max="15" width="19.140625" style="8" customWidth="1"/>
    <col min="16" max="16" width="13.7109375" style="8" customWidth="1"/>
    <col min="17" max="17" width="6.7109375" style="8" customWidth="1"/>
    <col min="18" max="18" width="9.42578125" style="8" customWidth="1"/>
    <col min="19" max="19" width="6.28515625" style="8" customWidth="1"/>
    <col min="20" max="20" width="8.28515625" style="8" customWidth="1"/>
    <col min="21" max="21" width="11.28515625" style="8" customWidth="1"/>
    <col min="22" max="22" width="8.7109375" style="8" customWidth="1"/>
    <col min="23" max="23" width="7.5703125" style="8" customWidth="1"/>
    <col min="24" max="24" width="18" style="8" customWidth="1"/>
    <col min="25" max="25" width="6.7109375" style="8" customWidth="1"/>
    <col min="26" max="26" width="7.5703125" style="8" customWidth="1"/>
    <col min="27" max="27" width="10.5703125" style="8" customWidth="1"/>
    <col min="28" max="28" width="8.28515625" style="8" customWidth="1"/>
    <col min="29" max="35" width="8.140625" style="8" customWidth="1"/>
    <col min="36" max="36" width="9.7109375" style="8" customWidth="1"/>
    <col min="37" max="37" width="6.7109375" style="8" customWidth="1"/>
    <col min="38" max="38" width="7.7109375" style="8" customWidth="1"/>
    <col min="39" max="39" width="10.7109375" style="8" customWidth="1"/>
    <col min="40" max="40" width="7.5703125" style="8" customWidth="1"/>
    <col min="41" max="41" width="8.7109375" style="8" customWidth="1"/>
    <col min="42" max="255" width="9" style="8"/>
  </cols>
  <sheetData>
    <row r="1" spans="1:255">
      <c r="O1" s="34" t="s">
        <v>105</v>
      </c>
    </row>
    <row r="2" spans="1:255" ht="18.75">
      <c r="O2" s="11"/>
      <c r="X2" s="35"/>
    </row>
    <row r="3" spans="1:255" ht="18.75">
      <c r="A3" s="215" t="s">
        <v>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255" ht="18.75">
      <c r="A4" s="215" t="s">
        <v>106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</row>
    <row r="5" spans="1:255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</row>
    <row r="6" spans="1:255" ht="18.75">
      <c r="A6" s="216" t="str">
        <f>прил.1!A6</f>
        <v>ООО «Энергосбыт Запорожье»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255">
      <c r="A7" s="206" t="s">
        <v>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255" ht="15.7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</row>
    <row r="9" spans="1:255" ht="82.5" customHeight="1">
      <c r="A9" s="207" t="s">
        <v>5</v>
      </c>
      <c r="B9" s="208" t="s">
        <v>107</v>
      </c>
      <c r="C9" s="208" t="s">
        <v>108</v>
      </c>
      <c r="D9" s="209" t="s">
        <v>8</v>
      </c>
      <c r="E9" s="208" t="s">
        <v>109</v>
      </c>
      <c r="F9" s="208" t="s">
        <v>110</v>
      </c>
      <c r="G9" s="208" t="s">
        <v>111</v>
      </c>
      <c r="H9" s="208"/>
      <c r="I9" s="208"/>
      <c r="J9" s="212" t="s">
        <v>112</v>
      </c>
      <c r="K9" s="212"/>
      <c r="L9" s="213" t="s">
        <v>113</v>
      </c>
      <c r="M9" s="213"/>
      <c r="N9" s="213"/>
      <c r="O9" s="213"/>
    </row>
    <row r="10" spans="1:255" ht="40.5" customHeight="1">
      <c r="A10" s="207"/>
      <c r="B10" s="208"/>
      <c r="C10" s="208"/>
      <c r="D10" s="209"/>
      <c r="E10" s="208"/>
      <c r="F10" s="208"/>
      <c r="G10" s="214" t="s">
        <v>14</v>
      </c>
      <c r="H10" s="214"/>
      <c r="I10" s="214"/>
      <c r="J10" s="199" t="s">
        <v>114</v>
      </c>
      <c r="K10" s="199"/>
      <c r="L10" s="38" t="s">
        <v>115</v>
      </c>
      <c r="M10" s="38" t="s">
        <v>116</v>
      </c>
      <c r="N10" s="38" t="s">
        <v>117</v>
      </c>
      <c r="O10" s="200" t="s">
        <v>18</v>
      </c>
    </row>
    <row r="11" spans="1:255" ht="63.75">
      <c r="A11" s="207"/>
      <c r="B11" s="208"/>
      <c r="C11" s="208"/>
      <c r="D11" s="209"/>
      <c r="E11" s="39" t="s">
        <v>14</v>
      </c>
      <c r="F11" s="39" t="s">
        <v>19</v>
      </c>
      <c r="G11" s="18" t="s">
        <v>118</v>
      </c>
      <c r="H11" s="40" t="s">
        <v>119</v>
      </c>
      <c r="I11" s="40" t="s">
        <v>120</v>
      </c>
      <c r="J11" s="18" t="s">
        <v>121</v>
      </c>
      <c r="K11" s="18" t="s">
        <v>122</v>
      </c>
      <c r="L11" s="4" t="s">
        <v>14</v>
      </c>
      <c r="M11" s="4" t="s">
        <v>14</v>
      </c>
      <c r="N11" s="4" t="s">
        <v>14</v>
      </c>
      <c r="O11" s="200"/>
    </row>
    <row r="12" spans="1:255" ht="19.5" customHeight="1">
      <c r="A12" s="21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  <c r="N12" s="4">
        <v>14</v>
      </c>
      <c r="O12" s="3">
        <v>15</v>
      </c>
    </row>
    <row r="13" spans="1:255" s="123" customFormat="1" ht="16.5">
      <c r="A13" s="148" t="str">
        <f>прил.1!A13</f>
        <v>1.</v>
      </c>
      <c r="B13" s="149" t="s">
        <v>64</v>
      </c>
      <c r="C13" s="150"/>
      <c r="D13" s="120"/>
      <c r="E13" s="120"/>
      <c r="F13" s="151"/>
      <c r="G13" s="151"/>
      <c r="H13" s="151"/>
      <c r="I13" s="152"/>
      <c r="J13" s="152"/>
      <c r="K13" s="113"/>
      <c r="L13" s="153"/>
      <c r="M13" s="152"/>
      <c r="N13" s="152"/>
      <c r="O13" s="154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</row>
    <row r="14" spans="1:255" s="123" customFormat="1">
      <c r="A14" s="118" t="str">
        <f>прил.1!A14</f>
        <v>1.1.</v>
      </c>
      <c r="B14" s="124" t="str">
        <f>прил.1!B14</f>
        <v>Дизельный генератор</v>
      </c>
      <c r="C14" s="156" t="str">
        <f>прил.1!C14</f>
        <v>N_O08</v>
      </c>
      <c r="D14" s="157">
        <f>прил.1!D14</f>
        <v>2024</v>
      </c>
      <c r="E14" s="157">
        <f>прил.1!E14</f>
        <v>2024</v>
      </c>
      <c r="F14" s="122">
        <f>прил.1!G14/1.2</f>
        <v>1.7290633333333336</v>
      </c>
      <c r="G14" s="113">
        <f>SUM(H14:I14)</f>
        <v>1.852864268</v>
      </c>
      <c r="H14" s="113">
        <f>прил.1!I14/1.2</f>
        <v>1.852864268</v>
      </c>
      <c r="I14" s="158"/>
      <c r="J14" s="158"/>
      <c r="K14" s="122">
        <f>O14</f>
        <v>1.852864268</v>
      </c>
      <c r="L14" s="159">
        <f>прил.1!K14-прил.1!Q14</f>
        <v>1.852864268</v>
      </c>
      <c r="M14" s="159">
        <f>прил.1!S14-прил.1!Y14</f>
        <v>0</v>
      </c>
      <c r="N14" s="159">
        <f>прил.1!AA14-прил.1!AG14</f>
        <v>0</v>
      </c>
      <c r="O14" s="160">
        <f>L14+M14+N14</f>
        <v>1.852864268</v>
      </c>
      <c r="P14" s="155"/>
      <c r="Q14" s="155"/>
      <c r="R14" s="144"/>
      <c r="S14" s="155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</row>
    <row r="15" spans="1:255" s="123" customFormat="1">
      <c r="A15" s="118" t="str">
        <f>прил.1!A15</f>
        <v>1.2.</v>
      </c>
      <c r="B15" s="124" t="str">
        <f>прил.1!B15</f>
        <v>Микроавтобус ГАЗ</v>
      </c>
      <c r="C15" s="156" t="str">
        <f>прил.1!C15</f>
        <v>N_O09</v>
      </c>
      <c r="D15" s="157">
        <f>прил.1!D15</f>
        <v>2024</v>
      </c>
      <c r="E15" s="157">
        <f>прил.1!E15</f>
        <v>2025</v>
      </c>
      <c r="F15" s="122">
        <f>прил.1!G15/1.2</f>
        <v>53.854175000000005</v>
      </c>
      <c r="G15" s="113">
        <f>SUM(H15:I15)</f>
        <v>58.960410131161339</v>
      </c>
      <c r="H15" s="113">
        <f>прил.1!I15/1.2</f>
        <v>58.960410131161339</v>
      </c>
      <c r="I15" s="158"/>
      <c r="J15" s="158"/>
      <c r="K15" s="122">
        <f>O15</f>
        <v>58.960410131161304</v>
      </c>
      <c r="L15" s="159">
        <f>прил.1!K15-прил.1!Q15</f>
        <v>27.700864286400005</v>
      </c>
      <c r="M15" s="159">
        <f>прил.1!S15-прил.1!Y15</f>
        <v>31.259545844761298</v>
      </c>
      <c r="N15" s="159">
        <f>прил.1!AA15-прил.1!AG15</f>
        <v>0</v>
      </c>
      <c r="O15" s="160">
        <f>L15+M15+N15</f>
        <v>58.960410131161304</v>
      </c>
      <c r="P15" s="144"/>
      <c r="Q15" s="116"/>
      <c r="R15" s="144"/>
      <c r="S15" s="155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</row>
    <row r="16" spans="1:255" s="123" customFormat="1">
      <c r="A16" s="118" t="str">
        <f>прил.1!A16</f>
        <v>1.3.</v>
      </c>
      <c r="B16" s="124" t="str">
        <f>прил.1!B16</f>
        <v>Мобильный офис</v>
      </c>
      <c r="C16" s="156" t="str">
        <f>прил.1!C16</f>
        <v>N_O10</v>
      </c>
      <c r="D16" s="157">
        <f>прил.1!D16</f>
        <v>2024</v>
      </c>
      <c r="E16" s="157">
        <f>прил.1!E16</f>
        <v>2024</v>
      </c>
      <c r="F16" s="122">
        <f>прил.1!G16/1.2</f>
        <v>5.3833340000000005</v>
      </c>
      <c r="G16" s="113">
        <f>SUM(H16:I16)</f>
        <v>5.7687807144000001</v>
      </c>
      <c r="H16" s="113">
        <f>прил.1!I16/1.2</f>
        <v>5.7687807144000001</v>
      </c>
      <c r="I16" s="158"/>
      <c r="J16" s="158"/>
      <c r="K16" s="122">
        <f>O16</f>
        <v>5.7687807144000001</v>
      </c>
      <c r="L16" s="159">
        <f>прил.1!K16-прил.1!Q16</f>
        <v>5.7687807144000001</v>
      </c>
      <c r="M16" s="159">
        <f>прил.1!S16-прил.1!Y16</f>
        <v>0</v>
      </c>
      <c r="N16" s="159">
        <f>прил.1!AA16-прил.1!AG16</f>
        <v>0</v>
      </c>
      <c r="O16" s="160">
        <f>L16+M16+N16</f>
        <v>5.7687807144000001</v>
      </c>
      <c r="P16" s="144"/>
      <c r="Q16" s="116"/>
      <c r="R16" s="144"/>
      <c r="S16" s="155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</row>
    <row r="17" spans="1:255" s="123" customFormat="1">
      <c r="A17" s="118" t="str">
        <f>прил.1!A17</f>
        <v>1.4.</v>
      </c>
      <c r="B17" s="124" t="str">
        <f>прил.1!B17</f>
        <v>Модульные быстровозводимые здания</v>
      </c>
      <c r="C17" s="156" t="str">
        <f>прил.1!C17</f>
        <v>N_O11</v>
      </c>
      <c r="D17" s="157">
        <f>прил.1!D17</f>
        <v>2024</v>
      </c>
      <c r="E17" s="157">
        <f>прил.1!E17</f>
        <v>2024</v>
      </c>
      <c r="F17" s="122">
        <f>прил.1!G17/1.2</f>
        <v>4.5000000000000009</v>
      </c>
      <c r="G17" s="113">
        <f>SUM(H17:I17)</f>
        <v>4.8222000000000005</v>
      </c>
      <c r="H17" s="113">
        <f>прил.1!I17/1.2</f>
        <v>4.8222000000000005</v>
      </c>
      <c r="I17" s="158"/>
      <c r="J17" s="158"/>
      <c r="K17" s="122">
        <f>O17</f>
        <v>4.8221999999999996</v>
      </c>
      <c r="L17" s="159">
        <f>прил.1!K17-прил.1!Q17</f>
        <v>4.8221999999999996</v>
      </c>
      <c r="M17" s="159">
        <f>прил.1!S17-прил.1!Y17</f>
        <v>0</v>
      </c>
      <c r="N17" s="159">
        <f>прил.1!AA17-прил.1!AG17</f>
        <v>0</v>
      </c>
      <c r="O17" s="160">
        <f>L17+M17+N17</f>
        <v>4.8221999999999996</v>
      </c>
      <c r="P17" s="144"/>
      <c r="Q17" s="116"/>
      <c r="R17" s="144"/>
      <c r="S17" s="155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</row>
    <row r="18" spans="1:255" s="123" customFormat="1" hidden="1">
      <c r="A18" s="118">
        <f>прил.1!A18</f>
        <v>0</v>
      </c>
      <c r="B18" s="124"/>
      <c r="C18" s="156"/>
      <c r="D18" s="157"/>
      <c r="E18" s="157"/>
      <c r="F18" s="122"/>
      <c r="G18" s="122"/>
      <c r="H18" s="122"/>
      <c r="I18" s="158"/>
      <c r="J18" s="158"/>
      <c r="K18" s="122"/>
      <c r="L18" s="159"/>
      <c r="M18" s="159"/>
      <c r="N18" s="159"/>
      <c r="O18" s="160"/>
      <c r="P18" s="144"/>
      <c r="Q18" s="116"/>
      <c r="R18" s="144"/>
      <c r="S18" s="155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</row>
    <row r="19" spans="1:255" s="123" customFormat="1">
      <c r="A19" s="148" t="str">
        <f>прил.1!A19</f>
        <v>2.</v>
      </c>
      <c r="B19" s="127" t="s">
        <v>78</v>
      </c>
      <c r="C19" s="128"/>
      <c r="D19" s="120"/>
      <c r="E19" s="120"/>
      <c r="F19" s="158"/>
      <c r="G19" s="158"/>
      <c r="H19" s="158"/>
      <c r="I19" s="158"/>
      <c r="J19" s="158"/>
      <c r="K19" s="158"/>
      <c r="L19" s="158"/>
      <c r="M19" s="158"/>
      <c r="N19" s="159"/>
      <c r="O19" s="161"/>
      <c r="P19" s="116"/>
      <c r="Q19" s="116"/>
      <c r="R19" s="144"/>
      <c r="S19" s="155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</row>
    <row r="20" spans="1:255" s="123" customFormat="1">
      <c r="A20" s="118" t="str">
        <f>прил.1!A20</f>
        <v>2.1.</v>
      </c>
      <c r="B20" s="131" t="str">
        <f>прил.1!B20</f>
        <v>ИБП</v>
      </c>
      <c r="C20" s="162" t="str">
        <f>прил.1!C20</f>
        <v>N_O02</v>
      </c>
      <c r="D20" s="157">
        <f>прил.1!D20</f>
        <v>2024</v>
      </c>
      <c r="E20" s="157">
        <v>2024</v>
      </c>
      <c r="F20" s="163">
        <f>прил.1!G20/1.2</f>
        <v>2.4045383444444419</v>
      </c>
      <c r="G20" s="121">
        <f t="shared" ref="G20:G26" si="0">SUM(H20:I20)</f>
        <v>2.5767032899066669</v>
      </c>
      <c r="H20" s="121">
        <f>прил.1!I20/1.2</f>
        <v>2.5767032899066669</v>
      </c>
      <c r="I20" s="164"/>
      <c r="J20" s="158"/>
      <c r="K20" s="122">
        <f t="shared" ref="K20:K26" si="1">O20</f>
        <v>2.57670328990667</v>
      </c>
      <c r="L20" s="159">
        <f>прил.1!K20-прил.1!Q20</f>
        <v>2.57670328990667</v>
      </c>
      <c r="M20" s="159">
        <f>прил.1!S20-прил.1!Y20</f>
        <v>0</v>
      </c>
      <c r="N20" s="159">
        <f>прил.1!AA20-прил.1!AG20</f>
        <v>0</v>
      </c>
      <c r="O20" s="160">
        <f t="shared" ref="O20:O26" si="2">L20+M20+N20</f>
        <v>2.57670328990667</v>
      </c>
      <c r="P20" s="116"/>
      <c r="Q20" s="116"/>
      <c r="R20" s="144"/>
      <c r="S20" s="155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</row>
    <row r="21" spans="1:255" s="123" customFormat="1">
      <c r="A21" s="118" t="str">
        <f>прил.1!A21</f>
        <v>2.2.</v>
      </c>
      <c r="B21" s="131" t="str">
        <f>прил.1!B21</f>
        <v>Сервер</v>
      </c>
      <c r="C21" s="162" t="str">
        <f>прил.1!C21</f>
        <v>N_O03</v>
      </c>
      <c r="D21" s="157">
        <f>прил.1!D21</f>
        <v>2024</v>
      </c>
      <c r="E21" s="157">
        <v>2024</v>
      </c>
      <c r="F21" s="163">
        <f>прил.1!G21/1.2</f>
        <v>35.553795000000001</v>
      </c>
      <c r="G21" s="121">
        <f t="shared" si="0"/>
        <v>38.099446721999996</v>
      </c>
      <c r="H21" s="121">
        <f>прил.1!I21/1.2</f>
        <v>38.099446721999996</v>
      </c>
      <c r="I21" s="164"/>
      <c r="J21" s="158"/>
      <c r="K21" s="122">
        <f t="shared" si="1"/>
        <v>38.099446722000003</v>
      </c>
      <c r="L21" s="159">
        <f>прил.1!K21-прил.1!Q21</f>
        <v>38.099446722000003</v>
      </c>
      <c r="M21" s="159">
        <f>прил.1!S21-прил.1!Y21</f>
        <v>0</v>
      </c>
      <c r="N21" s="159">
        <f>прил.1!AA21-прил.1!AG21</f>
        <v>0</v>
      </c>
      <c r="O21" s="160">
        <f t="shared" si="2"/>
        <v>38.099446722000003</v>
      </c>
      <c r="P21" s="116"/>
      <c r="Q21" s="116"/>
      <c r="R21" s="144"/>
      <c r="S21" s="155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</row>
    <row r="22" spans="1:255" s="123" customFormat="1">
      <c r="A22" s="118" t="str">
        <f>прил.1!A22</f>
        <v>2.3.</v>
      </c>
      <c r="B22" s="131" t="str">
        <f>прил.1!B22</f>
        <v>СХД</v>
      </c>
      <c r="C22" s="162" t="str">
        <f>прил.1!C22</f>
        <v>N_O04</v>
      </c>
      <c r="D22" s="157">
        <f>прил.1!D22</f>
        <v>2024</v>
      </c>
      <c r="E22" s="157">
        <f>прил.1!E22</f>
        <v>2025</v>
      </c>
      <c r="F22" s="163">
        <f>прил.1!G22/1.2</f>
        <v>29.434286906918501</v>
      </c>
      <c r="G22" s="121">
        <f t="shared" si="0"/>
        <v>32.198844478050752</v>
      </c>
      <c r="H22" s="121">
        <f>прил.1!I22/1.2</f>
        <v>32.198844478050752</v>
      </c>
      <c r="I22" s="164"/>
      <c r="J22" s="158"/>
      <c r="K22" s="122">
        <f t="shared" si="1"/>
        <v>32.198844478050702</v>
      </c>
      <c r="L22" s="165">
        <f>прил.1!K22-прил.1!Q22</f>
        <v>15.770890924726899</v>
      </c>
      <c r="M22" s="165">
        <f>прил.1!S22-прил.1!Y22</f>
        <v>16.4279535533238</v>
      </c>
      <c r="N22" s="159">
        <f>прил.1!AA22-прил.1!AG22</f>
        <v>0</v>
      </c>
      <c r="O22" s="160">
        <f t="shared" si="2"/>
        <v>32.198844478050702</v>
      </c>
      <c r="P22" s="116"/>
      <c r="Q22" s="116"/>
      <c r="R22" s="144"/>
      <c r="S22" s="155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</row>
    <row r="23" spans="1:255" s="123" customFormat="1">
      <c r="A23" s="118" t="str">
        <f>прил.1!A23</f>
        <v>2.4.</v>
      </c>
      <c r="B23" s="131" t="str">
        <f>прил.1!B23</f>
        <v>Оргтехника</v>
      </c>
      <c r="C23" s="162" t="str">
        <f>прил.1!C23</f>
        <v>N_O05</v>
      </c>
      <c r="D23" s="157">
        <f>прил.1!D23</f>
        <v>2025</v>
      </c>
      <c r="E23" s="157">
        <f>прил.1!E23</f>
        <v>2025</v>
      </c>
      <c r="F23" s="163">
        <f>прил.1!G23/1.2</f>
        <v>21</v>
      </c>
      <c r="G23" s="121">
        <f t="shared" si="0"/>
        <v>23.441167486800001</v>
      </c>
      <c r="H23" s="121">
        <f>прил.1!I23/1.2</f>
        <v>23.441167486800001</v>
      </c>
      <c r="I23" s="164"/>
      <c r="J23" s="158"/>
      <c r="K23" s="122">
        <f t="shared" si="1"/>
        <v>23.441167486800001</v>
      </c>
      <c r="L23" s="159">
        <f>прил.1!K23-прил.1!Q23</f>
        <v>0</v>
      </c>
      <c r="M23" s="159">
        <f>прил.1!S23-прил.1!Y23</f>
        <v>23.441167486800001</v>
      </c>
      <c r="N23" s="159">
        <f>прил.1!AA23-прил.1!AG23</f>
        <v>0</v>
      </c>
      <c r="O23" s="160">
        <f t="shared" si="2"/>
        <v>23.441167486800001</v>
      </c>
      <c r="P23" s="116"/>
      <c r="Q23" s="116"/>
      <c r="R23" s="144"/>
      <c r="S23" s="155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</row>
    <row r="24" spans="1:255" s="123" customFormat="1">
      <c r="A24" s="118" t="str">
        <f>прил.1!A24</f>
        <v>2.5.</v>
      </c>
      <c r="B24" s="131" t="str">
        <f>прил.1!B24</f>
        <v>Сетевые устройства и связь</v>
      </c>
      <c r="C24" s="162" t="str">
        <f>прил.1!C24</f>
        <v>N_O06</v>
      </c>
      <c r="D24" s="157">
        <f>прил.1!D24</f>
        <v>2025</v>
      </c>
      <c r="E24" s="157">
        <f>прил.1!E24</f>
        <v>2025</v>
      </c>
      <c r="F24" s="163">
        <f>прил.1!G24/1.2</f>
        <v>6.1479309999999998</v>
      </c>
      <c r="G24" s="121">
        <f t="shared" si="0"/>
        <v>6.8626038222995174</v>
      </c>
      <c r="H24" s="121">
        <f>прил.1!I24/1.2</f>
        <v>6.8626038222995174</v>
      </c>
      <c r="I24" s="164"/>
      <c r="J24" s="158"/>
      <c r="K24" s="122">
        <f t="shared" si="1"/>
        <v>6.86260382229952</v>
      </c>
      <c r="L24" s="159">
        <f>прил.1!K24-прил.1!Q24</f>
        <v>0</v>
      </c>
      <c r="M24" s="159">
        <f>прил.1!S24-прил.1!Y24</f>
        <v>6.86260382229952</v>
      </c>
      <c r="N24" s="159">
        <f>прил.1!AA24-прил.1!AG24</f>
        <v>0</v>
      </c>
      <c r="O24" s="160">
        <f t="shared" si="2"/>
        <v>6.86260382229952</v>
      </c>
      <c r="P24" s="116"/>
      <c r="Q24" s="116"/>
      <c r="R24" s="144"/>
      <c r="S24" s="155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</row>
    <row r="25" spans="1:255" s="123" customFormat="1">
      <c r="A25" s="118" t="str">
        <f>прил.1!A25</f>
        <v>2.6.</v>
      </c>
      <c r="B25" s="131" t="str">
        <f>прил.1!B25</f>
        <v>ЦОД</v>
      </c>
      <c r="C25" s="162" t="str">
        <f>прил.1!C25</f>
        <v>N_O07</v>
      </c>
      <c r="D25" s="157">
        <f>прил.1!D25</f>
        <v>2026</v>
      </c>
      <c r="E25" s="157">
        <f>прил.1!E25</f>
        <v>2026</v>
      </c>
      <c r="F25" s="163">
        <f>прил.1!G25/1.2</f>
        <v>35.948231722710503</v>
      </c>
      <c r="G25" s="121">
        <f t="shared" si="0"/>
        <v>41.736127889359757</v>
      </c>
      <c r="H25" s="121">
        <f>прил.1!I25/1.2</f>
        <v>41.736127889359757</v>
      </c>
      <c r="I25" s="166"/>
      <c r="J25" s="167"/>
      <c r="K25" s="168">
        <f t="shared" si="1"/>
        <v>41.7361278893598</v>
      </c>
      <c r="L25" s="169">
        <f>прил.1!K25-прил.1!Q25</f>
        <v>0</v>
      </c>
      <c r="M25" s="169">
        <f>прил.1!S25-прил.1!Y25</f>
        <v>0</v>
      </c>
      <c r="N25" s="169">
        <f>прил.1!AA25-прил.1!AG25</f>
        <v>41.7361278893598</v>
      </c>
      <c r="O25" s="170">
        <f t="shared" si="2"/>
        <v>41.7361278893598</v>
      </c>
      <c r="P25" s="116"/>
      <c r="Q25" s="116"/>
      <c r="R25" s="144"/>
      <c r="S25" s="155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</row>
    <row r="26" spans="1:255" s="123" customFormat="1" hidden="1">
      <c r="A26" s="118">
        <f>прил.1!A26</f>
        <v>0</v>
      </c>
      <c r="B26" s="131">
        <f>прил.1!B26</f>
        <v>0</v>
      </c>
      <c r="C26" s="162">
        <f>прил.1!C26</f>
        <v>0</v>
      </c>
      <c r="D26" s="157">
        <f>прил.1!D26</f>
        <v>0</v>
      </c>
      <c r="E26" s="157">
        <f>прил.1!E26</f>
        <v>0</v>
      </c>
      <c r="F26" s="163">
        <f>прил.1!G26/1.2</f>
        <v>0</v>
      </c>
      <c r="G26" s="121">
        <f t="shared" si="0"/>
        <v>0</v>
      </c>
      <c r="H26" s="121">
        <f>прил.1!I26/1.2</f>
        <v>0</v>
      </c>
      <c r="I26" s="166"/>
      <c r="J26" s="167"/>
      <c r="K26" s="122">
        <f t="shared" si="1"/>
        <v>0</v>
      </c>
      <c r="L26" s="169">
        <f>прил.1!K26-прил.1!Q26</f>
        <v>0</v>
      </c>
      <c r="M26" s="169">
        <f>прил.1!S26-прил.1!Y26</f>
        <v>0</v>
      </c>
      <c r="N26" s="169">
        <f>прил.1!AA26-прил.1!AG26</f>
        <v>0</v>
      </c>
      <c r="O26" s="170">
        <f t="shared" si="2"/>
        <v>0</v>
      </c>
      <c r="P26" s="116"/>
      <c r="Q26" s="116"/>
      <c r="R26" s="144"/>
      <c r="S26" s="155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</row>
    <row r="27" spans="1:255" s="123" customFormat="1">
      <c r="A27" s="108" t="str">
        <f>прил.1!A27</f>
        <v>3.</v>
      </c>
      <c r="B27" s="109" t="str">
        <f>прил.1!B27</f>
        <v>Оснащение интеллектуальной системой учета</v>
      </c>
      <c r="C27" s="134"/>
      <c r="D27" s="111"/>
      <c r="E27" s="111"/>
      <c r="F27" s="122"/>
      <c r="G27" s="122"/>
      <c r="H27" s="122"/>
      <c r="I27" s="158"/>
      <c r="J27" s="158"/>
      <c r="K27" s="122"/>
      <c r="L27" s="159"/>
      <c r="M27" s="159"/>
      <c r="N27" s="159"/>
      <c r="O27" s="160"/>
      <c r="P27" s="116"/>
      <c r="Q27" s="116"/>
      <c r="R27" s="144"/>
      <c r="S27" s="155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</row>
    <row r="28" spans="1:255" s="123" customFormat="1">
      <c r="A28" s="118" t="str">
        <f>прил.1!A28</f>
        <v>3.1.</v>
      </c>
      <c r="B28" s="131" t="str">
        <f>прил.1!B28</f>
        <v xml:space="preserve">Оборудование многоквартирных жилых домов интеллектуальной системой учета </v>
      </c>
      <c r="C28" s="110" t="str">
        <f>прил.1!C28</f>
        <v>N_O01</v>
      </c>
      <c r="D28" s="157">
        <f>прил.1!D28</f>
        <v>2024</v>
      </c>
      <c r="E28" s="157">
        <f>прил.1!E28</f>
        <v>2026</v>
      </c>
      <c r="F28" s="169">
        <f>прил.1!G28/1.2</f>
        <v>463.02261299999998</v>
      </c>
      <c r="G28" s="122">
        <f>SUM(H28:I28)</f>
        <v>516.87204553795084</v>
      </c>
      <c r="H28" s="122">
        <f>прил.1!I28/1.2</f>
        <v>516.87204553795084</v>
      </c>
      <c r="I28" s="158"/>
      <c r="J28" s="158"/>
      <c r="K28" s="122">
        <f>O28</f>
        <v>516.87204553794993</v>
      </c>
      <c r="L28" s="159">
        <f>прил.1!K28-прил.1!Q28</f>
        <v>165.39399247666501</v>
      </c>
      <c r="M28" s="159">
        <f>прил.1!S28-прил.1!Y28</f>
        <v>172.28480238521999</v>
      </c>
      <c r="N28" s="159">
        <f>прил.1!AA28-прил.1!AG28</f>
        <v>179.19325067606496</v>
      </c>
      <c r="O28" s="160">
        <f>L28+M28+N28</f>
        <v>516.87204553794993</v>
      </c>
      <c r="P28" s="116"/>
      <c r="Q28" s="116"/>
      <c r="R28" s="144"/>
      <c r="S28" s="155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</row>
    <row r="29" spans="1:255" s="123" customFormat="1" hidden="1">
      <c r="A29" s="148" t="str">
        <f>прил.1!A29</f>
        <v>4.</v>
      </c>
      <c r="B29" s="127" t="str">
        <f>прил.1!B29</f>
        <v>Иные проекты</v>
      </c>
      <c r="C29" s="110"/>
      <c r="D29" s="157"/>
      <c r="E29" s="157"/>
      <c r="F29" s="171"/>
      <c r="G29" s="171"/>
      <c r="H29" s="171"/>
      <c r="I29" s="158"/>
      <c r="J29" s="158"/>
      <c r="K29" s="122"/>
      <c r="L29" s="159"/>
      <c r="M29" s="159"/>
      <c r="N29" s="159"/>
      <c r="O29" s="160"/>
      <c r="P29" s="116"/>
      <c r="Q29" s="116"/>
      <c r="R29" s="144"/>
      <c r="S29" s="155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</row>
    <row r="30" spans="1:255" s="123" customFormat="1" hidden="1">
      <c r="A30" s="118"/>
      <c r="B30" s="124"/>
      <c r="C30" s="110"/>
      <c r="D30" s="157"/>
      <c r="E30" s="157"/>
      <c r="F30" s="171"/>
      <c r="G30" s="171"/>
      <c r="H30" s="122"/>
      <c r="I30" s="169"/>
      <c r="J30" s="158"/>
      <c r="K30" s="122"/>
      <c r="L30" s="159"/>
      <c r="M30" s="159"/>
      <c r="N30" s="159"/>
      <c r="O30" s="160"/>
      <c r="P30" s="116"/>
      <c r="Q30" s="116"/>
      <c r="R30" s="144"/>
      <c r="S30" s="155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</row>
    <row r="31" spans="1:255" s="117" customFormat="1" ht="16.5">
      <c r="A31" s="172"/>
      <c r="B31" s="173" t="s">
        <v>104</v>
      </c>
      <c r="C31" s="174"/>
      <c r="D31" s="175"/>
      <c r="E31" s="175"/>
      <c r="F31" s="176">
        <f t="shared" ref="F31:O31" si="3">SUM(F13:F30)</f>
        <v>658.97796830740685</v>
      </c>
      <c r="G31" s="176">
        <f t="shared" si="3"/>
        <v>733.19119433992887</v>
      </c>
      <c r="H31" s="176">
        <f t="shared" si="3"/>
        <v>733.19119433992887</v>
      </c>
      <c r="I31" s="176">
        <f t="shared" si="3"/>
        <v>0</v>
      </c>
      <c r="J31" s="176">
        <f t="shared" si="3"/>
        <v>0</v>
      </c>
      <c r="K31" s="176">
        <f t="shared" si="3"/>
        <v>733.19119433992796</v>
      </c>
      <c r="L31" s="176">
        <f t="shared" si="3"/>
        <v>261.98574268209859</v>
      </c>
      <c r="M31" s="176">
        <f t="shared" si="3"/>
        <v>250.2760730924046</v>
      </c>
      <c r="N31" s="176">
        <f t="shared" si="3"/>
        <v>220.92937856542477</v>
      </c>
      <c r="O31" s="177">
        <f t="shared" si="3"/>
        <v>733.19119433992796</v>
      </c>
      <c r="Q31" s="116"/>
    </row>
    <row r="32" spans="1:255" s="123" customFormat="1" ht="24" customHeight="1">
      <c r="A32" s="178"/>
      <c r="B32" s="179"/>
      <c r="C32" s="116"/>
      <c r="D32" s="116"/>
      <c r="E32" s="116"/>
      <c r="F32" s="180"/>
      <c r="G32" s="180"/>
      <c r="H32" s="180"/>
      <c r="I32" s="147"/>
      <c r="J32" s="147"/>
      <c r="K32" s="147"/>
      <c r="L32" s="147"/>
      <c r="M32" s="147"/>
      <c r="N32" s="147"/>
      <c r="O32" s="147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</row>
    <row r="33" spans="1:12">
      <c r="A33" s="41"/>
      <c r="B33" s="42"/>
      <c r="G33" s="44"/>
      <c r="L33" s="45"/>
    </row>
    <row r="34" spans="1:12">
      <c r="A34" s="41"/>
      <c r="B34" s="42"/>
      <c r="G34" s="44"/>
    </row>
    <row r="35" spans="1:12">
      <c r="A35" s="41"/>
      <c r="B35" s="42"/>
      <c r="F35" s="43"/>
      <c r="G35" s="44"/>
    </row>
    <row r="36" spans="1:12">
      <c r="A36" s="41"/>
      <c r="B36" s="42"/>
      <c r="G36" s="44"/>
    </row>
    <row r="37" spans="1:12">
      <c r="A37" s="41"/>
      <c r="B37" s="42"/>
      <c r="G37" s="44"/>
    </row>
    <row r="38" spans="1:12">
      <c r="A38" s="41"/>
      <c r="B38" s="42"/>
      <c r="G38" s="44"/>
    </row>
    <row r="39" spans="1:12">
      <c r="A39" s="41"/>
      <c r="B39" s="42"/>
      <c r="G39" s="44"/>
    </row>
    <row r="40" spans="1:12">
      <c r="A40" s="41"/>
      <c r="B40" s="42"/>
      <c r="G40" s="44"/>
    </row>
    <row r="41" spans="1:12">
      <c r="A41" s="41"/>
      <c r="B41" s="42"/>
      <c r="G41" s="44"/>
    </row>
    <row r="42" spans="1:12">
      <c r="A42" s="41"/>
      <c r="B42" s="42"/>
      <c r="G42" s="44"/>
    </row>
    <row r="43" spans="1:12">
      <c r="A43" s="41"/>
      <c r="B43" s="42"/>
      <c r="G43" s="44"/>
    </row>
    <row r="44" spans="1:12">
      <c r="A44" s="41"/>
      <c r="B44" s="42"/>
      <c r="G44" s="44"/>
    </row>
    <row r="45" spans="1:12">
      <c r="A45" s="41"/>
      <c r="B45" s="42"/>
    </row>
    <row r="46" spans="1:12">
      <c r="A46" s="41"/>
      <c r="B46" s="42"/>
    </row>
    <row r="47" spans="1:12">
      <c r="A47" s="41"/>
      <c r="B47" s="42"/>
    </row>
    <row r="48" spans="1:12">
      <c r="A48" s="41"/>
      <c r="B48" s="42"/>
    </row>
    <row r="49" spans="1:2">
      <c r="A49" s="41"/>
      <c r="B49" s="42"/>
    </row>
    <row r="50" spans="1:2">
      <c r="A50" s="41"/>
      <c r="B50" s="42"/>
    </row>
    <row r="51" spans="1:2">
      <c r="A51" s="41"/>
      <c r="B51" s="42"/>
    </row>
    <row r="52" spans="1:2">
      <c r="A52" s="41"/>
      <c r="B52" s="42"/>
    </row>
    <row r="53" spans="1:2">
      <c r="A53" s="41"/>
      <c r="B53" s="42"/>
    </row>
    <row r="54" spans="1:2">
      <c r="A54" s="41"/>
      <c r="B54" s="42"/>
    </row>
    <row r="55" spans="1:2">
      <c r="A55" s="41"/>
      <c r="B55" s="42"/>
    </row>
    <row r="56" spans="1:2">
      <c r="A56" s="41"/>
      <c r="B56" s="42"/>
    </row>
    <row r="57" spans="1:2">
      <c r="A57" s="41"/>
      <c r="B57" s="42"/>
    </row>
    <row r="58" spans="1:2">
      <c r="A58" s="41"/>
      <c r="B58" s="42"/>
    </row>
    <row r="59" spans="1:2">
      <c r="A59" s="41"/>
      <c r="B59" s="42"/>
    </row>
    <row r="60" spans="1:2">
      <c r="A60" s="41"/>
      <c r="B60" s="42"/>
    </row>
    <row r="61" spans="1:2">
      <c r="A61" s="41"/>
      <c r="B61" s="42"/>
    </row>
    <row r="62" spans="1:2">
      <c r="A62" s="41"/>
      <c r="B62" s="42"/>
    </row>
    <row r="63" spans="1:2">
      <c r="A63" s="41"/>
      <c r="B63" s="42"/>
    </row>
    <row r="64" spans="1:2">
      <c r="A64" s="41"/>
      <c r="B64" s="42"/>
    </row>
    <row r="65" spans="1:15">
      <c r="A65" s="41"/>
      <c r="B65" s="42"/>
    </row>
    <row r="66" spans="1:15">
      <c r="A66" s="41"/>
      <c r="B66" s="42"/>
    </row>
    <row r="67" spans="1:15">
      <c r="A67" s="41"/>
      <c r="B67" s="42"/>
    </row>
    <row r="68" spans="1:15">
      <c r="A68" s="41"/>
      <c r="B68" s="42"/>
    </row>
    <row r="69" spans="1:15">
      <c r="A69" s="41"/>
      <c r="B69" s="42"/>
    </row>
    <row r="70" spans="1:15">
      <c r="A70" s="41"/>
      <c r="B70" s="42"/>
    </row>
    <row r="71" spans="1:15">
      <c r="A71" s="41"/>
      <c r="B71" s="42"/>
    </row>
    <row r="72" spans="1:15">
      <c r="A72" s="41"/>
      <c r="B72" s="42"/>
    </row>
    <row r="73" spans="1:15">
      <c r="A73" s="41"/>
      <c r="B73" s="42"/>
    </row>
    <row r="74" spans="1:15">
      <c r="A74" s="41"/>
      <c r="B74" s="42"/>
    </row>
    <row r="75" spans="1:15">
      <c r="A75" s="41"/>
      <c r="B75" s="42"/>
    </row>
    <row r="76" spans="1:15">
      <c r="A76" s="41"/>
      <c r="B76" s="42"/>
    </row>
    <row r="78" spans="1:15" ht="17.25" customHeight="1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</row>
  </sheetData>
  <mergeCells count="18">
    <mergeCell ref="A3:O3"/>
    <mergeCell ref="A4:O4"/>
    <mergeCell ref="A6:O6"/>
    <mergeCell ref="A7:O7"/>
    <mergeCell ref="A8:O8"/>
    <mergeCell ref="A78:O78"/>
    <mergeCell ref="F9:F10"/>
    <mergeCell ref="G9:I9"/>
    <mergeCell ref="J9:K9"/>
    <mergeCell ref="L9:O9"/>
    <mergeCell ref="G10:I10"/>
    <mergeCell ref="J10:K10"/>
    <mergeCell ref="O10:O11"/>
    <mergeCell ref="A9:A11"/>
    <mergeCell ref="B9:B11"/>
    <mergeCell ref="C9:C11"/>
    <mergeCell ref="D9:D11"/>
    <mergeCell ref="E9:E10"/>
  </mergeCells>
  <dataValidations count="1">
    <dataValidation type="textLength" operator="lessThanOrEqual" allowBlank="1" showErrorMessage="1" errorTitle="Ошибка" error="Допускается ввод не более 900 символов!" sqref="F14:H18 H20:H26 F27:H27 H28 H30">
      <formula1>900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1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IO37"/>
  <sheetViews>
    <sheetView view="pageBreakPreview" topLeftCell="A9" zoomScale="70" zoomScaleNormal="62" zoomScalePageLayoutView="70" workbookViewId="0">
      <selection activeCell="A15" sqref="A15:XFD37"/>
    </sheetView>
  </sheetViews>
  <sheetFormatPr defaultColWidth="9" defaultRowHeight="15.75"/>
  <cols>
    <col min="1" max="1" width="12.7109375" style="8" customWidth="1"/>
    <col min="2" max="2" width="95.28515625" style="8" customWidth="1"/>
    <col min="3" max="3" width="15.7109375" style="8" customWidth="1"/>
    <col min="4" max="4" width="14.140625" style="8" customWidth="1"/>
    <col min="5" max="5" width="17.28515625" style="8" customWidth="1"/>
    <col min="6" max="6" width="9.7109375" style="8" customWidth="1"/>
    <col min="7" max="7" width="7.5703125" style="8" customWidth="1"/>
    <col min="8" max="8" width="9.42578125" style="8" customWidth="1"/>
    <col min="9" max="9" width="8.28515625" style="8" customWidth="1"/>
    <col min="10" max="10" width="9.140625" style="8" customWidth="1"/>
    <col min="11" max="11" width="7.7109375" style="8" customWidth="1"/>
    <col min="12" max="12" width="10" style="8" customWidth="1"/>
    <col min="13" max="13" width="9.28515625" style="8" customWidth="1"/>
    <col min="14" max="14" width="5.5703125" style="8" hidden="1" customWidth="1"/>
    <col min="15" max="15" width="2" style="8" hidden="1" customWidth="1"/>
    <col min="16" max="19" width="5.5703125" style="8" hidden="1" customWidth="1"/>
    <col min="20" max="23" width="5.5703125" style="8" customWidth="1"/>
    <col min="24" max="249" width="9" style="8"/>
  </cols>
  <sheetData>
    <row r="1" spans="1:249" ht="18.75">
      <c r="A1" s="33"/>
      <c r="B1" s="6"/>
      <c r="C1" s="6"/>
      <c r="D1" s="27"/>
      <c r="E1" s="27"/>
      <c r="F1" s="47"/>
      <c r="G1" s="47"/>
      <c r="H1" s="47"/>
      <c r="I1" s="47"/>
      <c r="J1" s="47"/>
      <c r="M1" s="34" t="s">
        <v>123</v>
      </c>
    </row>
    <row r="2" spans="1:249" ht="18.75">
      <c r="A2" s="48"/>
      <c r="B2" s="48"/>
      <c r="C2" s="48"/>
      <c r="D2" s="48"/>
      <c r="E2" s="48"/>
      <c r="F2" s="48"/>
      <c r="G2" s="48"/>
      <c r="H2" s="48"/>
      <c r="I2" s="48"/>
      <c r="M2" s="11"/>
    </row>
    <row r="3" spans="1:249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249">
      <c r="A4" s="225" t="s">
        <v>124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51"/>
      <c r="M4" s="51"/>
    </row>
    <row r="5" spans="1:249">
      <c r="A5" s="226" t="s">
        <v>125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53"/>
      <c r="M5" s="53"/>
    </row>
    <row r="6" spans="1:249">
      <c r="A6" s="33"/>
      <c r="B6" s="54"/>
      <c r="C6" s="54"/>
      <c r="D6" s="55"/>
      <c r="E6" s="55"/>
      <c r="F6" s="55"/>
      <c r="G6" s="55"/>
      <c r="H6" s="55"/>
      <c r="I6" s="55"/>
      <c r="J6" s="55"/>
      <c r="K6" s="55"/>
      <c r="L6" s="47"/>
      <c r="M6" s="47"/>
    </row>
    <row r="7" spans="1:249" ht="18.75">
      <c r="A7" s="216" t="str">
        <f>прил.1!A6</f>
        <v>ООО «Энергосбыт Запорожье»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8"/>
      <c r="M7" s="28"/>
      <c r="N7" s="13"/>
    </row>
    <row r="8" spans="1:249">
      <c r="A8" s="206" t="s">
        <v>4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51"/>
      <c r="M8" s="51"/>
      <c r="N8" s="14"/>
    </row>
    <row r="9" spans="1:249" ht="16.5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55"/>
      <c r="M9" s="55"/>
    </row>
    <row r="10" spans="1:249" ht="51.75" customHeight="1">
      <c r="A10" s="218" t="s">
        <v>5</v>
      </c>
      <c r="B10" s="219" t="s">
        <v>107</v>
      </c>
      <c r="C10" s="219" t="s">
        <v>108</v>
      </c>
      <c r="D10" s="208" t="s">
        <v>126</v>
      </c>
      <c r="E10" s="208"/>
      <c r="F10" s="220" t="s">
        <v>127</v>
      </c>
      <c r="G10" s="220"/>
      <c r="H10" s="220"/>
      <c r="I10" s="220"/>
      <c r="J10" s="220"/>
      <c r="K10" s="220"/>
      <c r="L10" s="220"/>
      <c r="M10" s="220"/>
    </row>
    <row r="11" spans="1:249" ht="32.25" customHeight="1">
      <c r="A11" s="218"/>
      <c r="B11" s="219"/>
      <c r="C11" s="219"/>
      <c r="D11" s="208"/>
      <c r="E11" s="208"/>
      <c r="F11" s="221" t="s">
        <v>115</v>
      </c>
      <c r="G11" s="221"/>
      <c r="H11" s="221" t="s">
        <v>116</v>
      </c>
      <c r="I11" s="221"/>
      <c r="J11" s="221" t="s">
        <v>117</v>
      </c>
      <c r="K11" s="221"/>
      <c r="L11" s="222" t="s">
        <v>128</v>
      </c>
      <c r="M11" s="222"/>
    </row>
    <row r="12" spans="1:249" ht="45" customHeight="1">
      <c r="A12" s="218"/>
      <c r="B12" s="219"/>
      <c r="C12" s="219"/>
      <c r="D12" s="221" t="s">
        <v>14</v>
      </c>
      <c r="E12" s="221"/>
      <c r="F12" s="223" t="s">
        <v>129</v>
      </c>
      <c r="G12" s="223"/>
      <c r="H12" s="223" t="s">
        <v>129</v>
      </c>
      <c r="I12" s="223"/>
      <c r="J12" s="223" t="s">
        <v>129</v>
      </c>
      <c r="K12" s="223"/>
      <c r="L12" s="224" t="s">
        <v>14</v>
      </c>
      <c r="M12" s="224"/>
    </row>
    <row r="13" spans="1:249" ht="60.75" customHeight="1">
      <c r="A13" s="218"/>
      <c r="B13" s="219"/>
      <c r="C13" s="219"/>
      <c r="D13" s="18" t="s">
        <v>130</v>
      </c>
      <c r="E13" s="18" t="s">
        <v>131</v>
      </c>
      <c r="F13" s="18" t="s">
        <v>130</v>
      </c>
      <c r="G13" s="18" t="s">
        <v>131</v>
      </c>
      <c r="H13" s="18" t="s">
        <v>130</v>
      </c>
      <c r="I13" s="18" t="s">
        <v>131</v>
      </c>
      <c r="J13" s="18" t="s">
        <v>130</v>
      </c>
      <c r="K13" s="18" t="s">
        <v>131</v>
      </c>
      <c r="L13" s="18" t="s">
        <v>130</v>
      </c>
      <c r="M13" s="59" t="s">
        <v>131</v>
      </c>
    </row>
    <row r="14" spans="1:249">
      <c r="A14" s="21">
        <v>1</v>
      </c>
      <c r="B14" s="37">
        <v>2</v>
      </c>
      <c r="C14" s="37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60">
        <v>11</v>
      </c>
      <c r="L14" s="37">
        <v>12</v>
      </c>
      <c r="M14" s="3">
        <v>13</v>
      </c>
    </row>
    <row r="15" spans="1:249" s="123" customFormat="1">
      <c r="A15" s="148" t="str">
        <f>прил.1!A13</f>
        <v>1.</v>
      </c>
      <c r="B15" s="109" t="s">
        <v>64</v>
      </c>
      <c r="C15" s="110"/>
      <c r="D15" s="181"/>
      <c r="E15" s="182"/>
      <c r="F15" s="182"/>
      <c r="G15" s="182"/>
      <c r="H15" s="182"/>
      <c r="I15" s="182"/>
      <c r="J15" s="182"/>
      <c r="K15" s="182"/>
      <c r="L15" s="182"/>
      <c r="M15" s="183"/>
      <c r="N15" s="116">
        <f>L15-J15-H15-F15</f>
        <v>0</v>
      </c>
      <c r="O15" s="116">
        <f>D15-L15</f>
        <v>0</v>
      </c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</row>
    <row r="16" spans="1:249" s="123" customFormat="1">
      <c r="A16" s="118" t="str">
        <f>прил.1!A14</f>
        <v>1.1.</v>
      </c>
      <c r="B16" s="124" t="str">
        <f>прил.1!B14</f>
        <v>Дизельный генератор</v>
      </c>
      <c r="C16" s="184" t="str">
        <f>прил.1!C14</f>
        <v>N_O08</v>
      </c>
      <c r="D16" s="185">
        <f>L16</f>
        <v>1</v>
      </c>
      <c r="E16" s="182"/>
      <c r="F16" s="182">
        <v>1</v>
      </c>
      <c r="G16" s="182"/>
      <c r="H16" s="182"/>
      <c r="I16" s="182"/>
      <c r="J16" s="182"/>
      <c r="K16" s="182"/>
      <c r="L16" s="182">
        <f>J16+H16+F16</f>
        <v>1</v>
      </c>
      <c r="M16" s="183"/>
      <c r="N16" s="116">
        <f>L16-J16-H16-F16</f>
        <v>0</v>
      </c>
      <c r="O16" s="116">
        <f>D16-L16</f>
        <v>0</v>
      </c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</row>
    <row r="17" spans="1:249" s="123" customFormat="1">
      <c r="A17" s="118" t="str">
        <f>прил.1!A15</f>
        <v>1.2.</v>
      </c>
      <c r="B17" s="124" t="str">
        <f>прил.1!B15</f>
        <v>Микроавтобус ГАЗ</v>
      </c>
      <c r="C17" s="184" t="str">
        <f>прил.1!C15</f>
        <v>N_O09</v>
      </c>
      <c r="D17" s="185">
        <f>L17</f>
        <v>12</v>
      </c>
      <c r="E17" s="182"/>
      <c r="F17" s="182">
        <v>12</v>
      </c>
      <c r="G17" s="182"/>
      <c r="H17" s="182"/>
      <c r="I17" s="182">
        <v>13</v>
      </c>
      <c r="J17" s="182"/>
      <c r="K17" s="182"/>
      <c r="L17" s="182">
        <f>J17+H17+F17</f>
        <v>12</v>
      </c>
      <c r="M17" s="183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</row>
    <row r="18" spans="1:249" s="123" customFormat="1">
      <c r="A18" s="118" t="str">
        <f>прил.1!A16</f>
        <v>1.3.</v>
      </c>
      <c r="B18" s="124" t="str">
        <f>прил.1!B16</f>
        <v>Мобильный офис</v>
      </c>
      <c r="C18" s="184" t="str">
        <f>прил.1!C16</f>
        <v>N_O10</v>
      </c>
      <c r="D18" s="185">
        <f>L18</f>
        <v>2</v>
      </c>
      <c r="E18" s="182"/>
      <c r="F18" s="182">
        <v>2</v>
      </c>
      <c r="G18" s="182"/>
      <c r="H18" s="182"/>
      <c r="I18" s="182"/>
      <c r="J18" s="182"/>
      <c r="K18" s="182"/>
      <c r="L18" s="182">
        <f>J18+H18+F18</f>
        <v>2</v>
      </c>
      <c r="M18" s="183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</row>
    <row r="19" spans="1:249" s="123" customFormat="1" ht="15" customHeight="1">
      <c r="A19" s="118" t="str">
        <f>прил.1!A17</f>
        <v>1.4.</v>
      </c>
      <c r="B19" s="124" t="str">
        <f>прил.1!B17</f>
        <v>Модульные быстровозводимые здания</v>
      </c>
      <c r="C19" s="184" t="str">
        <f>прил.1!C17</f>
        <v>N_O11</v>
      </c>
      <c r="D19" s="185">
        <f>L19</f>
        <v>2</v>
      </c>
      <c r="E19" s="182"/>
      <c r="F19" s="182">
        <v>2</v>
      </c>
      <c r="G19" s="182"/>
      <c r="H19" s="182"/>
      <c r="I19" s="182"/>
      <c r="J19" s="182"/>
      <c r="K19" s="182"/>
      <c r="L19" s="182">
        <f>J19+H19+F19</f>
        <v>2</v>
      </c>
      <c r="M19" s="183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</row>
    <row r="20" spans="1:249" s="123" customFormat="1" hidden="1">
      <c r="A20" s="118">
        <f>прил.1!A18</f>
        <v>0</v>
      </c>
      <c r="B20" s="124">
        <f>прил.1!B18</f>
        <v>0</v>
      </c>
      <c r="C20" s="184">
        <f>прил.1!C18</f>
        <v>0</v>
      </c>
      <c r="D20" s="185">
        <f>L20</f>
        <v>0</v>
      </c>
      <c r="E20" s="182"/>
      <c r="F20" s="182"/>
      <c r="G20" s="182"/>
      <c r="H20" s="182"/>
      <c r="I20" s="182"/>
      <c r="J20" s="182"/>
      <c r="K20" s="182"/>
      <c r="L20" s="182">
        <f>J20+H20+F20</f>
        <v>0</v>
      </c>
      <c r="M20" s="183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</row>
    <row r="21" spans="1:249" s="123" customFormat="1">
      <c r="A21" s="148" t="str">
        <f>прил.1!A19</f>
        <v>2.</v>
      </c>
      <c r="B21" s="127" t="s">
        <v>78</v>
      </c>
      <c r="C21" s="128"/>
      <c r="D21" s="185"/>
      <c r="E21" s="186"/>
      <c r="F21" s="186"/>
      <c r="G21" s="186"/>
      <c r="H21" s="186"/>
      <c r="I21" s="186"/>
      <c r="J21" s="186"/>
      <c r="K21" s="186"/>
      <c r="L21" s="186"/>
      <c r="M21" s="183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</row>
    <row r="22" spans="1:249" s="123" customFormat="1" ht="15" customHeight="1">
      <c r="A22" s="118" t="str">
        <f>прил.1!A20</f>
        <v>2.1.</v>
      </c>
      <c r="B22" s="124" t="str">
        <f>прил.1!B20</f>
        <v>ИБП</v>
      </c>
      <c r="C22" s="184" t="str">
        <f>прил.1!C20</f>
        <v>N_O02</v>
      </c>
      <c r="D22" s="185">
        <f t="shared" ref="D22:D28" si="0">L22</f>
        <v>4</v>
      </c>
      <c r="E22" s="182"/>
      <c r="F22" s="182">
        <v>4</v>
      </c>
      <c r="G22" s="182"/>
      <c r="H22" s="182"/>
      <c r="I22" s="182"/>
      <c r="J22" s="182"/>
      <c r="K22" s="182"/>
      <c r="L22" s="185">
        <f t="shared" ref="L22:L28" si="1">J22+H22+F22</f>
        <v>4</v>
      </c>
      <c r="M22" s="183"/>
      <c r="N22" s="116">
        <f t="shared" ref="N22:N30" si="2">L22-J22-H22-F22</f>
        <v>0</v>
      </c>
      <c r="O22" s="116">
        <f t="shared" ref="O22:O30" si="3">D22-L22</f>
        <v>0</v>
      </c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</row>
    <row r="23" spans="1:249" s="123" customFormat="1">
      <c r="A23" s="118" t="str">
        <f>прил.1!A21</f>
        <v>2.2.</v>
      </c>
      <c r="B23" s="124" t="str">
        <f>прил.1!B21</f>
        <v>Сервер</v>
      </c>
      <c r="C23" s="184" t="str">
        <f>прил.1!C21</f>
        <v>N_O03</v>
      </c>
      <c r="D23" s="185">
        <f t="shared" si="0"/>
        <v>6</v>
      </c>
      <c r="E23" s="182"/>
      <c r="F23" s="182">
        <v>6</v>
      </c>
      <c r="G23" s="182"/>
      <c r="H23" s="182"/>
      <c r="I23" s="182"/>
      <c r="J23" s="182"/>
      <c r="K23" s="182"/>
      <c r="L23" s="185">
        <f t="shared" si="1"/>
        <v>6</v>
      </c>
      <c r="M23" s="183"/>
      <c r="N23" s="116">
        <f t="shared" si="2"/>
        <v>0</v>
      </c>
      <c r="O23" s="116">
        <f t="shared" si="3"/>
        <v>0</v>
      </c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</row>
    <row r="24" spans="1:249" s="123" customFormat="1">
      <c r="A24" s="118" t="str">
        <f>прил.1!A22</f>
        <v>2.3.</v>
      </c>
      <c r="B24" s="124" t="str">
        <f>прил.1!B22</f>
        <v>СХД</v>
      </c>
      <c r="C24" s="184" t="str">
        <f>прил.1!C22</f>
        <v>N_O04</v>
      </c>
      <c r="D24" s="185">
        <f t="shared" si="0"/>
        <v>4</v>
      </c>
      <c r="E24" s="182"/>
      <c r="F24" s="182">
        <v>2</v>
      </c>
      <c r="G24" s="182"/>
      <c r="H24" s="182">
        <v>2</v>
      </c>
      <c r="I24" s="182"/>
      <c r="J24" s="182"/>
      <c r="K24" s="182"/>
      <c r="L24" s="185">
        <f t="shared" si="1"/>
        <v>4</v>
      </c>
      <c r="M24" s="183"/>
      <c r="N24" s="116">
        <f t="shared" si="2"/>
        <v>0</v>
      </c>
      <c r="O24" s="116">
        <f t="shared" si="3"/>
        <v>0</v>
      </c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</row>
    <row r="25" spans="1:249" s="123" customFormat="1">
      <c r="A25" s="118" t="str">
        <f>прил.1!A23</f>
        <v>2.4.</v>
      </c>
      <c r="B25" s="124" t="str">
        <f>прил.1!B23</f>
        <v>Оргтехника</v>
      </c>
      <c r="C25" s="184" t="str">
        <f>прил.1!C23</f>
        <v>N_O05</v>
      </c>
      <c r="D25" s="185">
        <f t="shared" si="0"/>
        <v>200</v>
      </c>
      <c r="E25" s="182"/>
      <c r="F25" s="182"/>
      <c r="G25" s="182"/>
      <c r="H25" s="182">
        <v>200</v>
      </c>
      <c r="I25" s="182"/>
      <c r="J25" s="182"/>
      <c r="K25" s="182"/>
      <c r="L25" s="182">
        <f t="shared" si="1"/>
        <v>200</v>
      </c>
      <c r="M25" s="183"/>
      <c r="N25" s="116">
        <f t="shared" si="2"/>
        <v>0</v>
      </c>
      <c r="O25" s="116">
        <f t="shared" si="3"/>
        <v>0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</row>
    <row r="26" spans="1:249" s="123" customFormat="1">
      <c r="A26" s="118" t="str">
        <f>прил.1!A24</f>
        <v>2.5.</v>
      </c>
      <c r="B26" s="124" t="str">
        <f>прил.1!B24</f>
        <v>Сетевые устройства и связь</v>
      </c>
      <c r="C26" s="184" t="str">
        <f>прил.1!C24</f>
        <v>N_O06</v>
      </c>
      <c r="D26" s="185">
        <f t="shared" si="0"/>
        <v>17</v>
      </c>
      <c r="E26" s="182"/>
      <c r="F26" s="182"/>
      <c r="G26" s="182"/>
      <c r="H26" s="182">
        <v>17</v>
      </c>
      <c r="I26" s="182"/>
      <c r="J26" s="182"/>
      <c r="K26" s="182"/>
      <c r="L26" s="182">
        <f t="shared" si="1"/>
        <v>17</v>
      </c>
      <c r="M26" s="183"/>
      <c r="N26" s="116">
        <f t="shared" si="2"/>
        <v>0</v>
      </c>
      <c r="O26" s="116">
        <f t="shared" si="3"/>
        <v>0</v>
      </c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</row>
    <row r="27" spans="1:249" s="123" customFormat="1">
      <c r="A27" s="187" t="str">
        <f>прил.1!A25</f>
        <v>2.6.</v>
      </c>
      <c r="B27" s="188" t="str">
        <f>прил.1!B25</f>
        <v>ЦОД</v>
      </c>
      <c r="C27" s="189" t="str">
        <f>прил.1!C25</f>
        <v>N_O07</v>
      </c>
      <c r="D27" s="190">
        <f t="shared" si="0"/>
        <v>1</v>
      </c>
      <c r="E27" s="182"/>
      <c r="F27" s="182"/>
      <c r="G27" s="182"/>
      <c r="H27" s="182"/>
      <c r="I27" s="182"/>
      <c r="J27" s="182">
        <v>1</v>
      </c>
      <c r="K27" s="182"/>
      <c r="L27" s="182">
        <f t="shared" si="1"/>
        <v>1</v>
      </c>
      <c r="M27" s="183"/>
      <c r="N27" s="116">
        <f t="shared" si="2"/>
        <v>0</v>
      </c>
      <c r="O27" s="116">
        <f t="shared" si="3"/>
        <v>0</v>
      </c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</row>
    <row r="28" spans="1:249" s="123" customFormat="1" hidden="1">
      <c r="A28" s="187">
        <f>прил.1!A26</f>
        <v>0</v>
      </c>
      <c r="B28" s="188">
        <f>прил.1!B26</f>
        <v>0</v>
      </c>
      <c r="C28" s="189">
        <f>прил.1!C26</f>
        <v>0</v>
      </c>
      <c r="D28" s="190">
        <f t="shared" si="0"/>
        <v>0</v>
      </c>
      <c r="E28" s="182"/>
      <c r="F28" s="182"/>
      <c r="G28" s="182"/>
      <c r="H28" s="182"/>
      <c r="I28" s="182"/>
      <c r="J28" s="182"/>
      <c r="K28" s="182"/>
      <c r="L28" s="182">
        <f t="shared" si="1"/>
        <v>0</v>
      </c>
      <c r="M28" s="183"/>
      <c r="N28" s="116">
        <f t="shared" si="2"/>
        <v>0</v>
      </c>
      <c r="O28" s="116">
        <f t="shared" si="3"/>
        <v>0</v>
      </c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</row>
    <row r="29" spans="1:249" s="123" customFormat="1">
      <c r="A29" s="108" t="str">
        <f>прил.1!A27</f>
        <v>3.</v>
      </c>
      <c r="B29" s="109" t="str">
        <f>прил.1!B27</f>
        <v>Оснащение интеллектуальной системой учета</v>
      </c>
      <c r="C29" s="134"/>
      <c r="D29" s="185"/>
      <c r="E29" s="182"/>
      <c r="F29" s="185"/>
      <c r="G29" s="182"/>
      <c r="H29" s="182"/>
      <c r="I29" s="182"/>
      <c r="J29" s="182"/>
      <c r="K29" s="182"/>
      <c r="L29" s="182"/>
      <c r="M29" s="183"/>
      <c r="N29" s="116">
        <f t="shared" si="2"/>
        <v>0</v>
      </c>
      <c r="O29" s="116">
        <f t="shared" si="3"/>
        <v>0</v>
      </c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</row>
    <row r="30" spans="1:249" s="123" customFormat="1">
      <c r="A30" s="118" t="str">
        <f>прил.1!A28</f>
        <v>3.1.</v>
      </c>
      <c r="B30" s="124" t="str">
        <f>прил.1!B28</f>
        <v xml:space="preserve">Оборудование многоквартирных жилых домов интеллектуальной системой учета </v>
      </c>
      <c r="C30" s="184" t="str">
        <f>прил.1!C28</f>
        <v>N_O01</v>
      </c>
      <c r="D30" s="185">
        <f>L30</f>
        <v>60837</v>
      </c>
      <c r="E30" s="185">
        <f>M30</f>
        <v>0</v>
      </c>
      <c r="F30" s="185">
        <v>20279</v>
      </c>
      <c r="G30" s="182"/>
      <c r="H30" s="185">
        <v>20279</v>
      </c>
      <c r="I30" s="185"/>
      <c r="J30" s="185">
        <v>20279</v>
      </c>
      <c r="K30" s="185"/>
      <c r="L30" s="185">
        <f>J30+H30+F30</f>
        <v>60837</v>
      </c>
      <c r="M30" s="191">
        <f>K30+I30+G30</f>
        <v>0</v>
      </c>
      <c r="N30" s="116">
        <f t="shared" si="2"/>
        <v>0</v>
      </c>
      <c r="O30" s="116">
        <f t="shared" si="3"/>
        <v>0</v>
      </c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</row>
    <row r="31" spans="1:249" s="123" customFormat="1" hidden="1">
      <c r="A31" s="148" t="str">
        <f>прил.1!A29</f>
        <v>4.</v>
      </c>
      <c r="B31" s="109" t="s">
        <v>132</v>
      </c>
      <c r="C31" s="184"/>
      <c r="D31" s="185"/>
      <c r="E31" s="185"/>
      <c r="F31" s="185"/>
      <c r="G31" s="185"/>
      <c r="H31" s="185"/>
      <c r="I31" s="185"/>
      <c r="J31" s="185"/>
      <c r="K31" s="185"/>
      <c r="L31" s="185"/>
      <c r="M31" s="183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</row>
    <row r="32" spans="1:249" s="123" customFormat="1" hidden="1">
      <c r="A32" s="118"/>
      <c r="B32" s="124"/>
      <c r="C32" s="184"/>
      <c r="D32" s="185"/>
      <c r="E32" s="182"/>
      <c r="F32" s="182"/>
      <c r="G32" s="182"/>
      <c r="H32" s="182"/>
      <c r="I32" s="182"/>
      <c r="J32" s="182"/>
      <c r="K32" s="182"/>
      <c r="L32" s="182"/>
      <c r="M32" s="183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</row>
    <row r="33" spans="1:249" s="123" customFormat="1" ht="16.5" customHeigh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</row>
    <row r="34" spans="1:249" s="123" customFormat="1" ht="20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</row>
    <row r="35" spans="1:249" s="123" customFormat="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</row>
    <row r="36" spans="1:249" s="123" customFormat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</row>
    <row r="37" spans="1:249" s="123" customFormat="1">
      <c r="A37" s="116"/>
      <c r="B37" s="116"/>
      <c r="C37" s="116"/>
      <c r="D37" s="116"/>
      <c r="E37" s="116"/>
      <c r="F37" s="192"/>
      <c r="G37" s="116"/>
      <c r="H37" s="192"/>
      <c r="I37" s="116"/>
      <c r="J37" s="192"/>
      <c r="K37" s="116"/>
      <c r="L37" s="192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</row>
  </sheetData>
  <mergeCells count="20">
    <mergeCell ref="A4:K4"/>
    <mergeCell ref="A5:K5"/>
    <mergeCell ref="A7:K7"/>
    <mergeCell ref="A8:K8"/>
    <mergeCell ref="A9:K9"/>
    <mergeCell ref="A34:U34"/>
    <mergeCell ref="A10:A13"/>
    <mergeCell ref="B10:B13"/>
    <mergeCell ref="C10:C13"/>
    <mergeCell ref="D10:E11"/>
    <mergeCell ref="F10:M10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</mergeCells>
  <dataValidations count="1">
    <dataValidation type="textLength" operator="lessThanOrEqual" allowBlank="1" showErrorMessage="1" errorTitle="Ошибка" error="Допускается ввод не более 900 символов!" sqref="F15:F20 H15:H20 J15:J20 F22:F31 H22:H27 J22:J32 H29:H32 G30 F32">
      <formula1>900</formula1>
      <formula2>0</formula2>
    </dataValidation>
  </dataValidations>
  <pageMargins left="0.70833333333333304" right="0" top="0.74791666666666701" bottom="0.74791666666666701" header="0.51180555555555496" footer="0.51180555555555496"/>
  <pageSetup paperSize="9" scale="1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90"/>
  <sheetViews>
    <sheetView view="pageBreakPreview" topLeftCell="A10" zoomScale="70" zoomScaleNormal="62" zoomScalePageLayoutView="70" workbookViewId="0">
      <selection activeCell="M10" sqref="M1:N1048576"/>
    </sheetView>
  </sheetViews>
  <sheetFormatPr defaultColWidth="9" defaultRowHeight="15.75"/>
  <cols>
    <col min="1" max="1" width="13.140625" style="8" customWidth="1"/>
    <col min="2" max="2" width="85.140625" style="8" customWidth="1"/>
    <col min="3" max="3" width="15.7109375" style="8" customWidth="1"/>
    <col min="4" max="4" width="20" style="8" customWidth="1"/>
    <col min="5" max="12" width="17.140625" style="8" customWidth="1"/>
    <col min="13" max="13" width="4.28515625" style="8" customWidth="1"/>
    <col min="14" max="14" width="5" style="8" customWidth="1"/>
    <col min="15" max="15" width="5.5703125" style="8" customWidth="1"/>
    <col min="16" max="16" width="6.140625" style="8" customWidth="1"/>
    <col min="17" max="17" width="6.42578125" style="8" customWidth="1"/>
    <col min="18" max="18" width="6.140625" style="8" customWidth="1"/>
    <col min="19" max="20" width="5.5703125" style="8" customWidth="1"/>
    <col min="21" max="21" width="14.5703125" style="8" customWidth="1"/>
    <col min="22" max="31" width="5.5703125" style="8" customWidth="1"/>
    <col min="32" max="247" width="9" style="8"/>
  </cols>
  <sheetData>
    <row r="1" spans="1:247">
      <c r="L1" s="34" t="s">
        <v>133</v>
      </c>
    </row>
    <row r="2" spans="1:247" ht="18.75">
      <c r="L2" s="11"/>
    </row>
    <row r="4" spans="1:247">
      <c r="A4" s="225" t="s">
        <v>124</v>
      </c>
      <c r="B4" s="225"/>
      <c r="C4" s="225"/>
      <c r="D4" s="225"/>
      <c r="E4" s="225"/>
      <c r="F4" s="225"/>
      <c r="G4" s="225"/>
      <c r="H4" s="225"/>
      <c r="I4" s="50"/>
      <c r="J4" s="50"/>
    </row>
    <row r="5" spans="1:247">
      <c r="A5" s="226" t="s">
        <v>134</v>
      </c>
      <c r="B5" s="226"/>
      <c r="C5" s="226"/>
      <c r="D5" s="226"/>
      <c r="E5" s="226"/>
      <c r="F5" s="226"/>
      <c r="G5" s="226"/>
      <c r="H5" s="226"/>
      <c r="I5" s="52"/>
      <c r="J5" s="52"/>
      <c r="K5" s="52"/>
      <c r="L5" s="52"/>
    </row>
    <row r="6" spans="1:247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47" ht="18.75">
      <c r="A7" s="216" t="str">
        <f>прил.1!A6</f>
        <v>ООО «Энергосбыт Запорожье»</v>
      </c>
      <c r="B7" s="216"/>
      <c r="C7" s="216"/>
      <c r="D7" s="216"/>
      <c r="E7" s="216"/>
      <c r="F7" s="216"/>
      <c r="G7" s="216"/>
      <c r="H7" s="216"/>
      <c r="I7" s="6"/>
      <c r="J7" s="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7">
      <c r="A8" s="206" t="s">
        <v>4</v>
      </c>
      <c r="B8" s="206"/>
      <c r="C8" s="206"/>
      <c r="D8" s="206"/>
      <c r="E8" s="206"/>
      <c r="F8" s="206"/>
      <c r="G8" s="206"/>
      <c r="H8" s="206"/>
      <c r="I8" s="5"/>
      <c r="J8" s="5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47" ht="15.75" customHeight="1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61"/>
      <c r="N9" s="61"/>
      <c r="O9" s="61"/>
      <c r="P9" s="61"/>
      <c r="Q9" s="61"/>
      <c r="R9" s="61"/>
      <c r="S9" s="61"/>
      <c r="T9" s="61"/>
      <c r="U9" s="61"/>
    </row>
    <row r="10" spans="1:247" ht="31.5" customHeight="1">
      <c r="A10" s="218" t="s">
        <v>5</v>
      </c>
      <c r="B10" s="219" t="s">
        <v>107</v>
      </c>
      <c r="C10" s="219" t="s">
        <v>108</v>
      </c>
      <c r="D10" s="219" t="s">
        <v>135</v>
      </c>
      <c r="E10" s="229" t="s">
        <v>136</v>
      </c>
      <c r="F10" s="229"/>
      <c r="G10" s="229"/>
      <c r="H10" s="229"/>
      <c r="I10" s="229"/>
      <c r="J10" s="229"/>
      <c r="K10" s="229"/>
      <c r="L10" s="229"/>
      <c r="M10" s="62"/>
      <c r="N10" s="62"/>
      <c r="O10" s="62"/>
      <c r="P10" s="62"/>
      <c r="Q10" s="62"/>
      <c r="R10" s="62"/>
      <c r="S10" s="62"/>
      <c r="T10" s="62"/>
      <c r="U10" s="62"/>
    </row>
    <row r="11" spans="1:247" ht="44.25" customHeight="1">
      <c r="A11" s="218"/>
      <c r="B11" s="219"/>
      <c r="C11" s="219"/>
      <c r="D11" s="219"/>
      <c r="E11" s="221" t="s">
        <v>115</v>
      </c>
      <c r="F11" s="221"/>
      <c r="G11" s="221" t="s">
        <v>116</v>
      </c>
      <c r="H11" s="221"/>
      <c r="I11" s="221" t="s">
        <v>117</v>
      </c>
      <c r="J11" s="221"/>
      <c r="K11" s="230" t="s">
        <v>128</v>
      </c>
      <c r="L11" s="230"/>
    </row>
    <row r="12" spans="1:247" ht="69.75" customHeight="1">
      <c r="A12" s="218"/>
      <c r="B12" s="219"/>
      <c r="C12" s="219"/>
      <c r="D12" s="219"/>
      <c r="E12" s="221" t="s">
        <v>14</v>
      </c>
      <c r="F12" s="221"/>
      <c r="G12" s="221" t="s">
        <v>14</v>
      </c>
      <c r="H12" s="221"/>
      <c r="I12" s="221" t="s">
        <v>14</v>
      </c>
      <c r="J12" s="221"/>
      <c r="K12" s="224" t="s">
        <v>14</v>
      </c>
      <c r="L12" s="224"/>
    </row>
    <row r="13" spans="1:247" ht="37.5" customHeight="1">
      <c r="A13" s="218"/>
      <c r="B13" s="219"/>
      <c r="C13" s="219"/>
      <c r="D13" s="223" t="s">
        <v>19</v>
      </c>
      <c r="E13" s="57" t="s">
        <v>137</v>
      </c>
      <c r="F13" s="57" t="s">
        <v>138</v>
      </c>
      <c r="G13" s="57" t="s">
        <v>137</v>
      </c>
      <c r="H13" s="57" t="s">
        <v>139</v>
      </c>
      <c r="I13" s="57" t="s">
        <v>137</v>
      </c>
      <c r="J13" s="57" t="s">
        <v>139</v>
      </c>
      <c r="K13" s="57" t="s">
        <v>137</v>
      </c>
      <c r="L13" s="63" t="s">
        <v>138</v>
      </c>
    </row>
    <row r="14" spans="1:247" ht="66" customHeight="1">
      <c r="A14" s="218"/>
      <c r="B14" s="219"/>
      <c r="C14" s="219"/>
      <c r="D14" s="223"/>
      <c r="E14" s="18" t="s">
        <v>140</v>
      </c>
      <c r="F14" s="18" t="s">
        <v>140</v>
      </c>
      <c r="G14" s="18" t="s">
        <v>140</v>
      </c>
      <c r="H14" s="18" t="s">
        <v>140</v>
      </c>
      <c r="I14" s="18" t="s">
        <v>140</v>
      </c>
      <c r="J14" s="18" t="s">
        <v>140</v>
      </c>
      <c r="K14" s="18" t="s">
        <v>140</v>
      </c>
      <c r="L14" s="59" t="s">
        <v>140</v>
      </c>
    </row>
    <row r="15" spans="1:247">
      <c r="A15" s="64">
        <v>1</v>
      </c>
      <c r="B15" s="56">
        <v>2</v>
      </c>
      <c r="C15" s="56">
        <v>3</v>
      </c>
      <c r="D15" s="56">
        <v>4</v>
      </c>
      <c r="E15" s="56">
        <v>5</v>
      </c>
      <c r="F15" s="56">
        <v>6</v>
      </c>
      <c r="G15" s="56">
        <v>7</v>
      </c>
      <c r="H15" s="56">
        <v>8</v>
      </c>
      <c r="I15" s="56">
        <v>9</v>
      </c>
      <c r="J15" s="56">
        <v>10</v>
      </c>
      <c r="K15" s="56">
        <v>11</v>
      </c>
      <c r="L15" s="58">
        <v>12</v>
      </c>
    </row>
    <row r="16" spans="1:247" s="123" customFormat="1">
      <c r="A16" s="148" t="str">
        <f>прил.1!A13</f>
        <v>1.</v>
      </c>
      <c r="B16" s="109" t="str">
        <f>прил.1!B13</f>
        <v xml:space="preserve">Приобретение имущества общего и специального назначения </v>
      </c>
      <c r="C16" s="110"/>
      <c r="D16" s="193"/>
      <c r="E16" s="152"/>
      <c r="F16" s="152"/>
      <c r="G16" s="152"/>
      <c r="H16" s="153"/>
      <c r="I16" s="152"/>
      <c r="J16" s="153"/>
      <c r="K16" s="152"/>
      <c r="L16" s="194"/>
      <c r="M16" s="192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</row>
    <row r="17" spans="1:247" s="123" customFormat="1">
      <c r="A17" s="118" t="str">
        <f>прил.1!A14</f>
        <v>1.1.</v>
      </c>
      <c r="B17" s="124" t="str">
        <f>прил.1!B14</f>
        <v>Дизельный генератор</v>
      </c>
      <c r="C17" s="184" t="str">
        <f>прил.1!C14</f>
        <v>N_O08</v>
      </c>
      <c r="D17" s="159">
        <f>прил.2!G14</f>
        <v>1.852864268</v>
      </c>
      <c r="E17" s="159"/>
      <c r="F17" s="159">
        <f>прил.2!L14</f>
        <v>1.852864268</v>
      </c>
      <c r="G17" s="159"/>
      <c r="H17" s="159">
        <f>прил.2!M14</f>
        <v>0</v>
      </c>
      <c r="I17" s="159"/>
      <c r="J17" s="159">
        <f>прил.2!N14</f>
        <v>0</v>
      </c>
      <c r="K17" s="159">
        <f t="shared" ref="K17:L21" si="0">I17+G17+E17</f>
        <v>0</v>
      </c>
      <c r="L17" s="160">
        <f t="shared" si="0"/>
        <v>1.852864268</v>
      </c>
      <c r="M17" s="192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</row>
    <row r="18" spans="1:247" s="123" customFormat="1">
      <c r="A18" s="118" t="str">
        <f>прил.1!A15</f>
        <v>1.2.</v>
      </c>
      <c r="B18" s="124" t="str">
        <f>прил.1!B15</f>
        <v>Микроавтобус ГАЗ</v>
      </c>
      <c r="C18" s="184" t="str">
        <f>прил.1!C15</f>
        <v>N_O09</v>
      </c>
      <c r="D18" s="159">
        <f>прил.2!G15</f>
        <v>58.960410131161339</v>
      </c>
      <c r="E18" s="159"/>
      <c r="F18" s="159">
        <f>прил.2!L15</f>
        <v>27.700864286400005</v>
      </c>
      <c r="G18" s="159"/>
      <c r="H18" s="159">
        <f>прил.2!M15</f>
        <v>31.259545844761298</v>
      </c>
      <c r="I18" s="159"/>
      <c r="J18" s="159">
        <f>прил.2!N15</f>
        <v>0</v>
      </c>
      <c r="K18" s="159">
        <f t="shared" si="0"/>
        <v>0</v>
      </c>
      <c r="L18" s="160">
        <f t="shared" si="0"/>
        <v>58.960410131161304</v>
      </c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</row>
    <row r="19" spans="1:247" s="123" customFormat="1">
      <c r="A19" s="118" t="str">
        <f>прил.1!A16</f>
        <v>1.3.</v>
      </c>
      <c r="B19" s="124" t="str">
        <f>прил.1!B16</f>
        <v>Мобильный офис</v>
      </c>
      <c r="C19" s="184" t="str">
        <f>прил.1!C16</f>
        <v>N_O10</v>
      </c>
      <c r="D19" s="159">
        <f>прил.2!G16</f>
        <v>5.7687807144000001</v>
      </c>
      <c r="E19" s="159"/>
      <c r="F19" s="159">
        <f>прил.2!L16</f>
        <v>5.7687807144000001</v>
      </c>
      <c r="G19" s="159"/>
      <c r="H19" s="159">
        <f>прил.2!M16</f>
        <v>0</v>
      </c>
      <c r="I19" s="159"/>
      <c r="J19" s="159">
        <f>прил.2!N16</f>
        <v>0</v>
      </c>
      <c r="K19" s="159">
        <f t="shared" si="0"/>
        <v>0</v>
      </c>
      <c r="L19" s="160">
        <f t="shared" si="0"/>
        <v>5.7687807144000001</v>
      </c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</row>
    <row r="20" spans="1:247" s="123" customFormat="1">
      <c r="A20" s="118" t="str">
        <f>прил.1!A17</f>
        <v>1.4.</v>
      </c>
      <c r="B20" s="124" t="str">
        <f>прил.1!B17</f>
        <v>Модульные быстровозводимые здания</v>
      </c>
      <c r="C20" s="184" t="str">
        <f>прил.1!C17</f>
        <v>N_O11</v>
      </c>
      <c r="D20" s="159">
        <f>прил.2!G17</f>
        <v>4.8222000000000005</v>
      </c>
      <c r="E20" s="159"/>
      <c r="F20" s="159">
        <f>прил.2!L17</f>
        <v>4.8221999999999996</v>
      </c>
      <c r="G20" s="159"/>
      <c r="H20" s="159">
        <f>прил.2!M17</f>
        <v>0</v>
      </c>
      <c r="I20" s="159"/>
      <c r="J20" s="159">
        <f>прил.2!N17</f>
        <v>0</v>
      </c>
      <c r="K20" s="159">
        <f t="shared" si="0"/>
        <v>0</v>
      </c>
      <c r="L20" s="160">
        <f t="shared" si="0"/>
        <v>4.8221999999999996</v>
      </c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</row>
    <row r="21" spans="1:247" s="123" customFormat="1" hidden="1">
      <c r="A21" s="118">
        <f>прил.1!A18</f>
        <v>0</v>
      </c>
      <c r="B21" s="124">
        <f>прил.1!B18</f>
        <v>0</v>
      </c>
      <c r="C21" s="184">
        <f>прил.1!C18</f>
        <v>0</v>
      </c>
      <c r="D21" s="159">
        <f>прил.2!G18</f>
        <v>0</v>
      </c>
      <c r="E21" s="159"/>
      <c r="F21" s="159">
        <f>прил.2!L18</f>
        <v>0</v>
      </c>
      <c r="G21" s="159"/>
      <c r="H21" s="159">
        <f>прил.2!M18</f>
        <v>0</v>
      </c>
      <c r="I21" s="159"/>
      <c r="J21" s="159">
        <f>прил.2!N18</f>
        <v>0</v>
      </c>
      <c r="K21" s="159">
        <f t="shared" si="0"/>
        <v>0</v>
      </c>
      <c r="L21" s="160">
        <f t="shared" si="0"/>
        <v>0</v>
      </c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</row>
    <row r="22" spans="1:247" s="123" customFormat="1">
      <c r="A22" s="148" t="str">
        <f>прил.1!A19</f>
        <v>2.</v>
      </c>
      <c r="B22" s="109" t="str">
        <f>прил.1!B19</f>
        <v xml:space="preserve">Приобретение IT-оборудования </v>
      </c>
      <c r="C22" s="128"/>
      <c r="D22" s="159"/>
      <c r="E22" s="158"/>
      <c r="F22" s="158"/>
      <c r="G22" s="158"/>
      <c r="H22" s="158"/>
      <c r="I22" s="158"/>
      <c r="J22" s="158"/>
      <c r="K22" s="158"/>
      <c r="L22" s="161"/>
      <c r="M22" s="192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</row>
    <row r="23" spans="1:247" s="123" customFormat="1">
      <c r="A23" s="118" t="str">
        <f>прил.2!A20</f>
        <v>2.1.</v>
      </c>
      <c r="B23" s="124" t="str">
        <f>прил.2!B20</f>
        <v>ИБП</v>
      </c>
      <c r="C23" s="184" t="str">
        <f>прил.2!C20</f>
        <v>N_O02</v>
      </c>
      <c r="D23" s="159">
        <f>прил.2!G20</f>
        <v>2.5767032899066669</v>
      </c>
      <c r="E23" s="159"/>
      <c r="F23" s="159">
        <f>прил.2!L20</f>
        <v>2.57670328990667</v>
      </c>
      <c r="G23" s="159"/>
      <c r="H23" s="159">
        <f>прил.2!M20</f>
        <v>0</v>
      </c>
      <c r="I23" s="159"/>
      <c r="J23" s="159">
        <f>прил.2!N20</f>
        <v>0</v>
      </c>
      <c r="K23" s="159">
        <f t="shared" ref="K23:L29" si="1">I23+G23+E23</f>
        <v>0</v>
      </c>
      <c r="L23" s="160">
        <f t="shared" si="1"/>
        <v>2.57670328990667</v>
      </c>
      <c r="M23" s="192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</row>
    <row r="24" spans="1:247" s="123" customFormat="1">
      <c r="A24" s="118" t="str">
        <f>прил.2!A21</f>
        <v>2.2.</v>
      </c>
      <c r="B24" s="124" t="str">
        <f>прил.2!B21</f>
        <v>Сервер</v>
      </c>
      <c r="C24" s="184" t="str">
        <f>прил.2!C21</f>
        <v>N_O03</v>
      </c>
      <c r="D24" s="159">
        <f>прил.2!G21</f>
        <v>38.099446721999996</v>
      </c>
      <c r="E24" s="159"/>
      <c r="F24" s="159">
        <f>прил.2!L21</f>
        <v>38.099446722000003</v>
      </c>
      <c r="G24" s="159"/>
      <c r="H24" s="159">
        <f>прил.2!M21</f>
        <v>0</v>
      </c>
      <c r="I24" s="159"/>
      <c r="J24" s="159">
        <f>прил.2!N21</f>
        <v>0</v>
      </c>
      <c r="K24" s="159">
        <f t="shared" si="1"/>
        <v>0</v>
      </c>
      <c r="L24" s="160">
        <f t="shared" si="1"/>
        <v>38.099446722000003</v>
      </c>
      <c r="M24" s="192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</row>
    <row r="25" spans="1:247" s="123" customFormat="1">
      <c r="A25" s="118" t="str">
        <f>прил.2!A22</f>
        <v>2.3.</v>
      </c>
      <c r="B25" s="124" t="str">
        <f>прил.2!B22</f>
        <v>СХД</v>
      </c>
      <c r="C25" s="184" t="str">
        <f>прил.2!C22</f>
        <v>N_O04</v>
      </c>
      <c r="D25" s="153">
        <f>прил.2!G22</f>
        <v>32.198844478050752</v>
      </c>
      <c r="E25" s="159"/>
      <c r="F25" s="159">
        <f>прил.2!L22</f>
        <v>15.770890924726899</v>
      </c>
      <c r="G25" s="159"/>
      <c r="H25" s="159">
        <f>прил.2!M22</f>
        <v>16.4279535533238</v>
      </c>
      <c r="I25" s="159"/>
      <c r="J25" s="159">
        <f>прил.2!N22</f>
        <v>0</v>
      </c>
      <c r="K25" s="159">
        <f t="shared" si="1"/>
        <v>0</v>
      </c>
      <c r="L25" s="160">
        <f t="shared" si="1"/>
        <v>32.198844478050702</v>
      </c>
      <c r="M25" s="192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</row>
    <row r="26" spans="1:247" s="123" customFormat="1">
      <c r="A26" s="118" t="str">
        <f>прил.2!A23</f>
        <v>2.4.</v>
      </c>
      <c r="B26" s="124" t="str">
        <f>прил.2!B23</f>
        <v>Оргтехника</v>
      </c>
      <c r="C26" s="184" t="str">
        <f>прил.2!C23</f>
        <v>N_O05</v>
      </c>
      <c r="D26" s="159">
        <f>прил.2!G23</f>
        <v>23.441167486800001</v>
      </c>
      <c r="E26" s="159"/>
      <c r="F26" s="159">
        <f>прил.2!L23</f>
        <v>0</v>
      </c>
      <c r="G26" s="159"/>
      <c r="H26" s="159">
        <f>прил.2!M23</f>
        <v>23.441167486800001</v>
      </c>
      <c r="I26" s="159"/>
      <c r="J26" s="159">
        <f>прил.2!N23</f>
        <v>0</v>
      </c>
      <c r="K26" s="159">
        <f t="shared" si="1"/>
        <v>0</v>
      </c>
      <c r="L26" s="160">
        <f t="shared" si="1"/>
        <v>23.441167486800001</v>
      </c>
      <c r="M26" s="192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</row>
    <row r="27" spans="1:247" s="123" customFormat="1">
      <c r="A27" s="118" t="str">
        <f>прил.2!A24</f>
        <v>2.5.</v>
      </c>
      <c r="B27" s="124" t="str">
        <f>прил.2!B24</f>
        <v>Сетевые устройства и связь</v>
      </c>
      <c r="C27" s="184" t="str">
        <f>прил.2!C24</f>
        <v>N_O06</v>
      </c>
      <c r="D27" s="159">
        <f>прил.2!G24</f>
        <v>6.8626038222995174</v>
      </c>
      <c r="E27" s="159"/>
      <c r="F27" s="159">
        <f>прил.2!L24</f>
        <v>0</v>
      </c>
      <c r="G27" s="159"/>
      <c r="H27" s="159">
        <f>прил.2!M24</f>
        <v>6.86260382229952</v>
      </c>
      <c r="I27" s="159"/>
      <c r="J27" s="159">
        <f>прил.2!N24</f>
        <v>0</v>
      </c>
      <c r="K27" s="159">
        <f t="shared" si="1"/>
        <v>0</v>
      </c>
      <c r="L27" s="160">
        <f t="shared" si="1"/>
        <v>6.86260382229952</v>
      </c>
      <c r="M27" s="192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</row>
    <row r="28" spans="1:247" s="123" customFormat="1">
      <c r="A28" s="187" t="str">
        <f>прил.2!A25</f>
        <v>2.6.</v>
      </c>
      <c r="B28" s="188" t="str">
        <f>прил.2!B25</f>
        <v>ЦОД</v>
      </c>
      <c r="C28" s="189" t="str">
        <f>прил.2!C25</f>
        <v>N_O07</v>
      </c>
      <c r="D28" s="159">
        <f>прил.2!G25</f>
        <v>41.736127889359757</v>
      </c>
      <c r="E28" s="159"/>
      <c r="F28" s="159">
        <f>прил.2!L25</f>
        <v>0</v>
      </c>
      <c r="G28" s="159"/>
      <c r="H28" s="159">
        <f>прил.2!M25</f>
        <v>0</v>
      </c>
      <c r="I28" s="159"/>
      <c r="J28" s="159">
        <f>прил.2!N25</f>
        <v>41.7361278893598</v>
      </c>
      <c r="K28" s="159">
        <f t="shared" si="1"/>
        <v>0</v>
      </c>
      <c r="L28" s="160">
        <f t="shared" si="1"/>
        <v>41.7361278893598</v>
      </c>
      <c r="M28" s="192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</row>
    <row r="29" spans="1:247" s="123" customFormat="1" hidden="1">
      <c r="A29" s="187">
        <f>прил.2!A26</f>
        <v>0</v>
      </c>
      <c r="B29" s="188">
        <f>прил.2!B26</f>
        <v>0</v>
      </c>
      <c r="C29" s="189">
        <f>прил.2!C26</f>
        <v>0</v>
      </c>
      <c r="D29" s="159">
        <f>прил.2!G26</f>
        <v>0</v>
      </c>
      <c r="E29" s="159"/>
      <c r="F29" s="159">
        <f>прил.2!L26</f>
        <v>0</v>
      </c>
      <c r="G29" s="159"/>
      <c r="H29" s="159">
        <f>прил.2!M26</f>
        <v>0</v>
      </c>
      <c r="I29" s="159"/>
      <c r="J29" s="159">
        <f>прил.2!N26</f>
        <v>0</v>
      </c>
      <c r="K29" s="159">
        <f t="shared" si="1"/>
        <v>0</v>
      </c>
      <c r="L29" s="160">
        <f t="shared" si="1"/>
        <v>0</v>
      </c>
      <c r="M29" s="192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</row>
    <row r="30" spans="1:247" s="123" customFormat="1">
      <c r="A30" s="108" t="str">
        <f>прил.2!A27</f>
        <v>3.</v>
      </c>
      <c r="B30" s="109" t="str">
        <f>прил.2!B27</f>
        <v>Оснащение интеллектуальной системой учета</v>
      </c>
      <c r="C30" s="134"/>
      <c r="D30" s="159"/>
      <c r="E30" s="159"/>
      <c r="F30" s="158"/>
      <c r="G30" s="159"/>
      <c r="H30" s="159"/>
      <c r="I30" s="159"/>
      <c r="J30" s="159"/>
      <c r="K30" s="158"/>
      <c r="L30" s="161"/>
      <c r="M30" s="192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</row>
    <row r="31" spans="1:247" s="123" customFormat="1">
      <c r="A31" s="118" t="str">
        <f>прил.1!A28</f>
        <v>3.1.</v>
      </c>
      <c r="B31" s="124" t="str">
        <f>прил.1!B28</f>
        <v xml:space="preserve">Оборудование многоквартирных жилых домов интеллектуальной системой учета </v>
      </c>
      <c r="C31" s="184" t="str">
        <f>прил.1!C28</f>
        <v>N_O01</v>
      </c>
      <c r="D31" s="159">
        <f>прил.2!G28</f>
        <v>516.87204553795084</v>
      </c>
      <c r="E31" s="159"/>
      <c r="F31" s="159">
        <f>прил.2!L28</f>
        <v>165.39399247666501</v>
      </c>
      <c r="G31" s="159"/>
      <c r="H31" s="159">
        <f>прил.2!M28</f>
        <v>172.28480238521999</v>
      </c>
      <c r="I31" s="159"/>
      <c r="J31" s="159">
        <f>прил.2!N28</f>
        <v>179.19325067606496</v>
      </c>
      <c r="K31" s="159">
        <f>I31+G31+E31</f>
        <v>0</v>
      </c>
      <c r="L31" s="160">
        <f>J31+H31+F31</f>
        <v>516.87204553795004</v>
      </c>
      <c r="M31" s="192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</row>
    <row r="32" spans="1:247" s="123" customFormat="1">
      <c r="A32" s="108" t="str">
        <f>прил.2!A29</f>
        <v>4.</v>
      </c>
      <c r="B32" s="109" t="str">
        <f>прил.2!B29</f>
        <v>Иные проекты</v>
      </c>
      <c r="C32" s="184"/>
      <c r="D32" s="159"/>
      <c r="E32" s="159"/>
      <c r="F32" s="159"/>
      <c r="G32" s="159"/>
      <c r="H32" s="159"/>
      <c r="I32" s="159"/>
      <c r="J32" s="159"/>
      <c r="K32" s="159"/>
      <c r="L32" s="160"/>
      <c r="M32" s="192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</row>
    <row r="33" spans="1:247" s="123" customFormat="1" hidden="1">
      <c r="A33" s="118">
        <f>прил.1!A30</f>
        <v>0</v>
      </c>
      <c r="B33" s="124">
        <f>прил.1!B30</f>
        <v>0</v>
      </c>
      <c r="C33" s="184">
        <f>прил.1!C30</f>
        <v>0</v>
      </c>
      <c r="D33" s="159">
        <f>прил.2!G30</f>
        <v>0</v>
      </c>
      <c r="E33" s="159"/>
      <c r="F33" s="159">
        <f>прил.2!L30</f>
        <v>0</v>
      </c>
      <c r="G33" s="159"/>
      <c r="H33" s="159">
        <f>прил.2!M30</f>
        <v>0</v>
      </c>
      <c r="I33" s="159"/>
      <c r="J33" s="159">
        <f>прил.2!N30</f>
        <v>0</v>
      </c>
      <c r="K33" s="159">
        <f>I33+G33+E33</f>
        <v>0</v>
      </c>
      <c r="L33" s="160">
        <f>J33+H33+F33</f>
        <v>0</v>
      </c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</row>
    <row r="34" spans="1:247" s="117" customFormat="1">
      <c r="A34" s="172"/>
      <c r="B34" s="173" t="s">
        <v>141</v>
      </c>
      <c r="C34" s="195"/>
      <c r="D34" s="196">
        <f t="shared" ref="D34:L34" si="2">SUM(D16:D33)</f>
        <v>733.19119433992887</v>
      </c>
      <c r="E34" s="196">
        <f t="shared" si="2"/>
        <v>0</v>
      </c>
      <c r="F34" s="196">
        <f t="shared" si="2"/>
        <v>261.98574268209859</v>
      </c>
      <c r="G34" s="196">
        <f t="shared" si="2"/>
        <v>0</v>
      </c>
      <c r="H34" s="196">
        <f t="shared" si="2"/>
        <v>250.2760730924046</v>
      </c>
      <c r="I34" s="196">
        <f t="shared" si="2"/>
        <v>0</v>
      </c>
      <c r="J34" s="196">
        <f t="shared" si="2"/>
        <v>220.92937856542477</v>
      </c>
      <c r="K34" s="196">
        <f t="shared" si="2"/>
        <v>0</v>
      </c>
      <c r="L34" s="197">
        <f t="shared" si="2"/>
        <v>733.19119433992807</v>
      </c>
      <c r="M34" s="192"/>
    </row>
    <row r="35" spans="1:247" s="123" customFormat="1" ht="24.75" customHeight="1">
      <c r="A35" s="178"/>
      <c r="B35" s="179"/>
      <c r="C35" s="116"/>
      <c r="D35" s="147"/>
      <c r="E35" s="147"/>
      <c r="F35" s="147"/>
      <c r="G35" s="147"/>
      <c r="H35" s="147"/>
      <c r="I35" s="147"/>
      <c r="J35" s="147"/>
      <c r="K35" s="147"/>
      <c r="L35" s="147"/>
      <c r="M35" s="192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</row>
    <row r="36" spans="1:247" s="123" customFormat="1" ht="20.25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</row>
    <row r="37" spans="1:247" s="123" customFormat="1">
      <c r="A37" s="178"/>
      <c r="B37" s="179"/>
      <c r="C37" s="116"/>
      <c r="D37" s="198"/>
      <c r="E37" s="198"/>
      <c r="F37" s="198"/>
      <c r="G37" s="198"/>
      <c r="H37" s="198"/>
      <c r="I37" s="198"/>
      <c r="J37" s="198"/>
      <c r="K37" s="198"/>
      <c r="L37" s="198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</row>
    <row r="38" spans="1:247" s="123" customFormat="1">
      <c r="A38" s="178"/>
      <c r="B38" s="179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</row>
    <row r="39" spans="1:247" s="123" customFormat="1">
      <c r="A39" s="178"/>
      <c r="B39" s="179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</row>
    <row r="40" spans="1:247" s="123" customFormat="1" hidden="1">
      <c r="A40" s="178"/>
      <c r="B40" s="179"/>
      <c r="C40" s="116"/>
      <c r="D40" s="192">
        <f t="shared" ref="D40:L40" si="3">D34-D31-D29-D28-D27-D25-D26-D24-D23-D17</f>
        <v>69.551390845561357</v>
      </c>
      <c r="E40" s="192">
        <f t="shared" si="3"/>
        <v>0</v>
      </c>
      <c r="F40" s="192">
        <f t="shared" si="3"/>
        <v>38.291845000800016</v>
      </c>
      <c r="G40" s="192">
        <f t="shared" si="3"/>
        <v>0</v>
      </c>
      <c r="H40" s="192">
        <f t="shared" si="3"/>
        <v>31.259545844761288</v>
      </c>
      <c r="I40" s="192">
        <f t="shared" si="3"/>
        <v>0</v>
      </c>
      <c r="J40" s="192">
        <f t="shared" si="3"/>
        <v>7.1054273576010019E-15</v>
      </c>
      <c r="K40" s="192">
        <f t="shared" si="3"/>
        <v>0</v>
      </c>
      <c r="L40" s="192">
        <f t="shared" si="3"/>
        <v>69.551390845561329</v>
      </c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</row>
    <row r="41" spans="1:247" s="123" customFormat="1">
      <c r="A41" s="178"/>
      <c r="B41" s="179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</row>
    <row r="42" spans="1:247" s="123" customFormat="1">
      <c r="A42" s="178"/>
      <c r="B42" s="179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</row>
    <row r="43" spans="1:247">
      <c r="A43" s="41"/>
      <c r="B43" s="42"/>
    </row>
    <row r="44" spans="1:247">
      <c r="A44" s="41"/>
      <c r="B44" s="42"/>
    </row>
    <row r="45" spans="1:247">
      <c r="A45" s="41"/>
      <c r="B45" s="42"/>
    </row>
    <row r="46" spans="1:247">
      <c r="A46" s="41"/>
      <c r="B46" s="42"/>
    </row>
    <row r="47" spans="1:247">
      <c r="A47" s="41"/>
      <c r="B47" s="42"/>
    </row>
    <row r="48" spans="1:247">
      <c r="A48" s="41"/>
      <c r="B48" s="42"/>
    </row>
    <row r="49" spans="1:2">
      <c r="A49" s="41"/>
      <c r="B49" s="42"/>
    </row>
    <row r="50" spans="1:2">
      <c r="A50" s="41"/>
      <c r="B50" s="42"/>
    </row>
    <row r="51" spans="1:2">
      <c r="A51" s="41"/>
      <c r="B51" s="42"/>
    </row>
    <row r="52" spans="1:2">
      <c r="A52" s="41"/>
      <c r="B52" s="42"/>
    </row>
    <row r="53" spans="1:2">
      <c r="A53" s="41"/>
      <c r="B53" s="42"/>
    </row>
    <row r="54" spans="1:2">
      <c r="A54" s="41"/>
      <c r="B54" s="42"/>
    </row>
    <row r="55" spans="1:2">
      <c r="A55" s="41"/>
      <c r="B55" s="42"/>
    </row>
    <row r="56" spans="1:2">
      <c r="A56" s="41"/>
      <c r="B56" s="42"/>
    </row>
    <row r="57" spans="1:2">
      <c r="A57" s="41"/>
      <c r="B57" s="42"/>
    </row>
    <row r="58" spans="1:2">
      <c r="A58" s="41"/>
      <c r="B58" s="42"/>
    </row>
    <row r="59" spans="1:2">
      <c r="A59" s="41"/>
      <c r="B59" s="42"/>
    </row>
    <row r="60" spans="1:2">
      <c r="A60" s="41"/>
      <c r="B60" s="42"/>
    </row>
    <row r="61" spans="1:2">
      <c r="A61" s="41"/>
      <c r="B61" s="42"/>
    </row>
    <row r="62" spans="1:2">
      <c r="A62" s="41"/>
      <c r="B62" s="42"/>
    </row>
    <row r="63" spans="1:2">
      <c r="A63" s="41"/>
      <c r="B63" s="42"/>
    </row>
    <row r="64" spans="1:2">
      <c r="A64" s="41"/>
      <c r="B64" s="42"/>
    </row>
    <row r="65" spans="1:2">
      <c r="A65" s="41"/>
      <c r="B65" s="42"/>
    </row>
    <row r="66" spans="1:2">
      <c r="A66" s="41"/>
      <c r="B66" s="42"/>
    </row>
    <row r="67" spans="1:2">
      <c r="A67" s="41"/>
      <c r="B67" s="42"/>
    </row>
    <row r="68" spans="1:2">
      <c r="A68" s="41"/>
      <c r="B68" s="42"/>
    </row>
    <row r="69" spans="1:2">
      <c r="A69" s="41"/>
      <c r="B69" s="42"/>
    </row>
    <row r="70" spans="1:2">
      <c r="A70" s="41"/>
      <c r="B70" s="42"/>
    </row>
    <row r="71" spans="1:2">
      <c r="A71" s="41"/>
      <c r="B71" s="42"/>
    </row>
    <row r="72" spans="1:2">
      <c r="A72" s="41"/>
      <c r="B72" s="42"/>
    </row>
    <row r="73" spans="1:2">
      <c r="A73" s="41"/>
      <c r="B73" s="42"/>
    </row>
    <row r="74" spans="1:2">
      <c r="A74" s="41"/>
      <c r="B74" s="42"/>
    </row>
    <row r="75" spans="1:2">
      <c r="A75" s="41"/>
      <c r="B75" s="42"/>
    </row>
    <row r="76" spans="1:2">
      <c r="A76" s="41"/>
      <c r="B76" s="42"/>
    </row>
    <row r="77" spans="1:2">
      <c r="A77" s="41"/>
      <c r="B77" s="42"/>
    </row>
    <row r="78" spans="1:2">
      <c r="A78" s="41"/>
      <c r="B78" s="42"/>
    </row>
    <row r="79" spans="1:2">
      <c r="A79" s="41"/>
      <c r="B79" s="42"/>
    </row>
    <row r="80" spans="1:2">
      <c r="A80" s="41"/>
      <c r="B80" s="42"/>
    </row>
    <row r="81" spans="1:12">
      <c r="A81" s="41"/>
      <c r="B81" s="42"/>
    </row>
    <row r="82" spans="1:12">
      <c r="A82" s="41"/>
      <c r="B82" s="42"/>
    </row>
    <row r="83" spans="1:12">
      <c r="A83" s="41"/>
      <c r="B83" s="42"/>
    </row>
    <row r="84" spans="1:12">
      <c r="A84" s="41"/>
      <c r="B84" s="42"/>
    </row>
    <row r="85" spans="1:12">
      <c r="A85" s="41"/>
      <c r="B85" s="42"/>
    </row>
    <row r="86" spans="1:12">
      <c r="A86" s="41"/>
      <c r="B86" s="42"/>
    </row>
    <row r="87" spans="1:12">
      <c r="A87" s="41"/>
      <c r="B87" s="42"/>
    </row>
    <row r="88" spans="1:12">
      <c r="A88" s="41"/>
      <c r="B88" s="42"/>
    </row>
    <row r="90" spans="1:12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</row>
  </sheetData>
  <mergeCells count="21">
    <mergeCell ref="A4:H4"/>
    <mergeCell ref="A5:H5"/>
    <mergeCell ref="A7:H7"/>
    <mergeCell ref="A8:H8"/>
    <mergeCell ref="A9:L9"/>
    <mergeCell ref="A36:S36"/>
    <mergeCell ref="A90:L90"/>
    <mergeCell ref="A10:A14"/>
    <mergeCell ref="B10:B14"/>
    <mergeCell ref="C10:C14"/>
    <mergeCell ref="D10:D12"/>
    <mergeCell ref="E10:L10"/>
    <mergeCell ref="E11:F11"/>
    <mergeCell ref="G11:H11"/>
    <mergeCell ref="I11:J11"/>
    <mergeCell ref="K11:L11"/>
    <mergeCell ref="E12:F12"/>
    <mergeCell ref="G12:H12"/>
    <mergeCell ref="I12:J12"/>
    <mergeCell ref="K12:L12"/>
    <mergeCell ref="D13:D14"/>
  </mergeCells>
  <pageMargins left="0.70833333333333304" right="0" top="0.74791666666666701" bottom="0.74791666666666701" header="0.51180555555555496" footer="0.51180555555555496"/>
  <pageSetup paperSize="9" scale="1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"/>
  <sheetViews>
    <sheetView tabSelected="1" view="pageBreakPreview" zoomScale="70" zoomScaleNormal="85" zoomScaleSheetLayoutView="70" zoomScalePageLayoutView="85" workbookViewId="0">
      <selection activeCell="C63" sqref="C63"/>
    </sheetView>
  </sheetViews>
  <sheetFormatPr defaultColWidth="83.28515625" defaultRowHeight="15.75"/>
  <cols>
    <col min="1" max="1" width="10" style="65" customWidth="1"/>
    <col min="2" max="2" width="69.28515625" style="66" customWidth="1"/>
    <col min="3" max="3" width="18.7109375" style="67" customWidth="1"/>
    <col min="4" max="5" width="19.28515625" style="67" customWidth="1"/>
    <col min="6" max="6" width="20.140625" style="67" customWidth="1"/>
    <col min="7" max="7" width="22" style="67" customWidth="1"/>
    <col min="8" max="253" width="10.140625" style="67" customWidth="1"/>
    <col min="254" max="254" width="10" style="67" customWidth="1"/>
    <col min="255" max="256" width="82.85546875" style="67" customWidth="1"/>
  </cols>
  <sheetData>
    <row r="1" spans="1:49" ht="18.75">
      <c r="A1" s="8"/>
      <c r="B1" s="8"/>
      <c r="C1" s="8"/>
      <c r="D1" s="8"/>
      <c r="E1" s="8"/>
      <c r="F1" s="10" t="s">
        <v>142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Q1" s="8"/>
      <c r="AR1" s="8"/>
      <c r="AS1" s="8"/>
      <c r="AT1" s="8"/>
      <c r="AU1" s="8"/>
      <c r="AV1" s="8"/>
      <c r="AW1" s="8"/>
    </row>
    <row r="2" spans="1:49" ht="18.75">
      <c r="A2" s="8"/>
      <c r="B2" s="8"/>
      <c r="C2" s="8"/>
      <c r="D2" s="8"/>
      <c r="E2" s="8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Q2" s="8"/>
      <c r="AR2" s="8"/>
      <c r="AS2" s="8"/>
      <c r="AT2" s="8"/>
      <c r="AU2" s="8"/>
      <c r="AV2" s="8"/>
      <c r="AW2" s="8"/>
    </row>
    <row r="3" spans="1:49" ht="18.75">
      <c r="A3" s="8"/>
      <c r="B3" s="8"/>
      <c r="C3" s="8"/>
      <c r="D3" s="8"/>
      <c r="E3" s="8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Q3" s="8"/>
      <c r="AR3" s="8"/>
      <c r="AS3" s="8"/>
      <c r="AT3" s="8"/>
      <c r="AU3" s="8"/>
      <c r="AV3" s="8"/>
      <c r="AW3" s="8"/>
    </row>
    <row r="4" spans="1:49" ht="18.75">
      <c r="A4" s="8"/>
      <c r="B4" s="8"/>
      <c r="C4" s="8"/>
      <c r="D4" s="8"/>
      <c r="E4" s="8"/>
      <c r="F4" s="1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Q4" s="8"/>
      <c r="AR4" s="8"/>
      <c r="AS4" s="8"/>
      <c r="AT4" s="8"/>
      <c r="AU4" s="8"/>
      <c r="AV4" s="8"/>
      <c r="AW4" s="8"/>
    </row>
    <row r="5" spans="1:49" ht="15.75" customHeight="1">
      <c r="A5" s="238" t="s">
        <v>124</v>
      </c>
      <c r="B5" s="238"/>
      <c r="C5" s="238"/>
      <c r="D5" s="238"/>
      <c r="E5" s="238"/>
      <c r="F5" s="23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49" ht="15.75" customHeight="1">
      <c r="A6" s="239" t="s">
        <v>143</v>
      </c>
      <c r="B6" s="239"/>
      <c r="C6" s="239"/>
      <c r="D6" s="239"/>
      <c r="E6" s="239"/>
      <c r="F6" s="23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8"/>
      <c r="AR6" s="8"/>
      <c r="AS6" s="8"/>
      <c r="AT6" s="8"/>
      <c r="AU6" s="8"/>
      <c r="AV6" s="8"/>
      <c r="AW6" s="8"/>
    </row>
    <row r="7" spans="1:49" ht="15.75" customHeight="1">
      <c r="A7" s="240" t="str">
        <f>прил.1!A6</f>
        <v>ООО «Энергосбыт Запорожье»</v>
      </c>
      <c r="B7" s="240"/>
      <c r="C7" s="240"/>
      <c r="D7" s="240"/>
      <c r="E7" s="240"/>
      <c r="F7" s="240"/>
    </row>
    <row r="8" spans="1:49" ht="18.75">
      <c r="A8" s="241"/>
      <c r="B8" s="241"/>
      <c r="C8" s="241"/>
      <c r="D8" s="241"/>
      <c r="E8" s="241"/>
      <c r="F8" s="241"/>
    </row>
    <row r="9" spans="1:49" ht="15.75" customHeight="1">
      <c r="A9" s="242" t="s">
        <v>4</v>
      </c>
      <c r="B9" s="242"/>
      <c r="C9" s="242"/>
      <c r="D9" s="242"/>
      <c r="E9" s="242"/>
      <c r="F9" s="242"/>
    </row>
    <row r="10" spans="1:49" ht="15.75" customHeight="1">
      <c r="A10" s="233"/>
      <c r="B10" s="233"/>
      <c r="C10" s="233"/>
      <c r="D10" s="233"/>
      <c r="E10" s="233"/>
      <c r="F10" s="233"/>
    </row>
    <row r="11" spans="1:49" ht="15.75" customHeight="1">
      <c r="A11" s="234" t="s">
        <v>144</v>
      </c>
      <c r="B11" s="234"/>
      <c r="C11" s="234"/>
      <c r="D11" s="234"/>
      <c r="E11" s="234"/>
      <c r="F11" s="234"/>
      <c r="J11" s="66"/>
      <c r="O11" s="66"/>
      <c r="T11" s="66"/>
      <c r="Y11" s="66"/>
      <c r="AD11" s="66"/>
    </row>
    <row r="12" spans="1:49" ht="15.75" customHeight="1">
      <c r="A12" s="235" t="s">
        <v>145</v>
      </c>
      <c r="B12" s="235"/>
      <c r="C12" s="235"/>
      <c r="D12" s="235"/>
      <c r="E12" s="235"/>
      <c r="F12" s="235"/>
    </row>
    <row r="13" spans="1:49" s="67" customFormat="1">
      <c r="F13" s="70" t="s">
        <v>146</v>
      </c>
      <c r="Y13" s="71"/>
      <c r="Z13" s="71"/>
      <c r="AA13" s="71"/>
      <c r="AB13" s="71"/>
      <c r="AC13" s="71"/>
    </row>
    <row r="14" spans="1:49" ht="15.75" customHeight="1">
      <c r="A14" s="236" t="s">
        <v>147</v>
      </c>
      <c r="B14" s="237" t="s">
        <v>148</v>
      </c>
      <c r="C14" s="72" t="s">
        <v>115</v>
      </c>
      <c r="D14" s="73" t="s">
        <v>116</v>
      </c>
      <c r="E14" s="73" t="s">
        <v>117</v>
      </c>
      <c r="F14" s="74" t="s">
        <v>149</v>
      </c>
      <c r="Y14" s="71"/>
      <c r="Z14" s="71"/>
      <c r="AA14" s="71"/>
      <c r="AB14" s="71"/>
      <c r="AC14" s="71"/>
    </row>
    <row r="15" spans="1:49">
      <c r="A15" s="236"/>
      <c r="B15" s="237"/>
      <c r="C15" s="75" t="s">
        <v>150</v>
      </c>
      <c r="D15" s="75" t="s">
        <v>150</v>
      </c>
      <c r="E15" s="75" t="s">
        <v>150</v>
      </c>
      <c r="F15" s="76" t="s">
        <v>14</v>
      </c>
    </row>
    <row r="16" spans="1:49">
      <c r="A16" s="77">
        <v>1</v>
      </c>
      <c r="B16" s="78">
        <v>2</v>
      </c>
      <c r="C16" s="79">
        <v>3</v>
      </c>
      <c r="D16" s="78">
        <v>4</v>
      </c>
      <c r="E16" s="79">
        <v>5</v>
      </c>
      <c r="F16" s="80">
        <v>6</v>
      </c>
    </row>
    <row r="17" spans="1:6" s="83" customFormat="1" ht="32.1" customHeight="1">
      <c r="A17" s="232" t="s">
        <v>151</v>
      </c>
      <c r="B17" s="232"/>
      <c r="C17" s="81">
        <f>C18+C43</f>
        <v>314.3828912185183</v>
      </c>
      <c r="D17" s="81">
        <f>D18+D43</f>
        <v>300.33128771088548</v>
      </c>
      <c r="E17" s="81">
        <f>E18+E43</f>
        <v>265.11525427850972</v>
      </c>
      <c r="F17" s="82">
        <f>E17+D17+C17</f>
        <v>879.82943320791355</v>
      </c>
    </row>
    <row r="18" spans="1:6">
      <c r="A18" s="84" t="s">
        <v>152</v>
      </c>
      <c r="B18" s="85" t="s">
        <v>153</v>
      </c>
      <c r="C18" s="86">
        <f>C19+C29+C39</f>
        <v>52.397148536419706</v>
      </c>
      <c r="D18" s="86">
        <f>D19+D29+D39</f>
        <v>93.686284498480916</v>
      </c>
      <c r="E18" s="86">
        <f>E19+E29+E39</f>
        <v>126.87457655308495</v>
      </c>
      <c r="F18" s="87">
        <f>+C18+D18+E18</f>
        <v>272.95800958798554</v>
      </c>
    </row>
    <row r="19" spans="1:6">
      <c r="A19" s="84" t="s">
        <v>154</v>
      </c>
      <c r="B19" s="88" t="s">
        <v>155</v>
      </c>
      <c r="C19" s="86"/>
      <c r="D19" s="86"/>
      <c r="E19" s="86"/>
      <c r="F19" s="87"/>
    </row>
    <row r="20" spans="1:6" ht="31.5">
      <c r="A20" s="84" t="s">
        <v>156</v>
      </c>
      <c r="B20" s="89" t="s">
        <v>157</v>
      </c>
      <c r="C20" s="90"/>
      <c r="D20" s="90"/>
      <c r="E20" s="86"/>
      <c r="F20" s="87"/>
    </row>
    <row r="21" spans="1:6" hidden="1">
      <c r="A21" s="84"/>
      <c r="B21" s="91"/>
      <c r="C21" s="86"/>
      <c r="D21" s="86"/>
      <c r="E21" s="86"/>
      <c r="F21" s="87"/>
    </row>
    <row r="22" spans="1:6" hidden="1">
      <c r="A22" s="84"/>
      <c r="B22" s="91"/>
      <c r="C22" s="86"/>
      <c r="D22" s="86"/>
      <c r="E22" s="86"/>
      <c r="F22" s="87"/>
    </row>
    <row r="23" spans="1:6" hidden="1">
      <c r="A23" s="84"/>
      <c r="B23" s="91"/>
      <c r="C23" s="86"/>
      <c r="D23" s="86"/>
      <c r="E23" s="86"/>
      <c r="F23" s="87"/>
    </row>
    <row r="24" spans="1:6" ht="31.5">
      <c r="A24" s="84" t="s">
        <v>158</v>
      </c>
      <c r="B24" s="89" t="s">
        <v>159</v>
      </c>
      <c r="C24" s="86"/>
      <c r="D24" s="86"/>
      <c r="E24" s="86"/>
      <c r="F24" s="87"/>
    </row>
    <row r="25" spans="1:6" hidden="1">
      <c r="A25" s="84"/>
      <c r="B25" s="89"/>
      <c r="C25" s="86"/>
      <c r="D25" s="86"/>
      <c r="E25" s="86"/>
      <c r="F25" s="87"/>
    </row>
    <row r="26" spans="1:6" hidden="1">
      <c r="A26" s="84"/>
      <c r="B26" s="91"/>
      <c r="C26" s="86"/>
      <c r="D26" s="86"/>
      <c r="E26" s="86"/>
      <c r="F26" s="87"/>
    </row>
    <row r="27" spans="1:6" hidden="1">
      <c r="A27" s="84"/>
      <c r="B27" s="91"/>
      <c r="C27" s="86"/>
      <c r="D27" s="86"/>
      <c r="E27" s="86"/>
      <c r="F27" s="87"/>
    </row>
    <row r="28" spans="1:6">
      <c r="A28" s="84" t="s">
        <v>160</v>
      </c>
      <c r="B28" s="89" t="s">
        <v>161</v>
      </c>
      <c r="C28" s="86"/>
      <c r="D28" s="86"/>
      <c r="E28" s="86"/>
      <c r="F28" s="87"/>
    </row>
    <row r="29" spans="1:6">
      <c r="A29" s="84" t="s">
        <v>162</v>
      </c>
      <c r="B29" s="89" t="s">
        <v>163</v>
      </c>
      <c r="C29" s="86">
        <f>C31</f>
        <v>0</v>
      </c>
      <c r="D29" s="86">
        <f>D31</f>
        <v>43.631069879999998</v>
      </c>
      <c r="E29" s="86">
        <f>E31</f>
        <v>82.688700839999996</v>
      </c>
      <c r="F29" s="87">
        <f>+C29+D29+E29</f>
        <v>126.31977071999999</v>
      </c>
    </row>
    <row r="30" spans="1:6" ht="31.5">
      <c r="A30" s="84" t="s">
        <v>164</v>
      </c>
      <c r="B30" s="89" t="s">
        <v>165</v>
      </c>
      <c r="C30" s="86">
        <f>C31</f>
        <v>0</v>
      </c>
      <c r="D30" s="86">
        <f>D31</f>
        <v>43.631069879999998</v>
      </c>
      <c r="E30" s="86">
        <f>E31</f>
        <v>82.688700839999996</v>
      </c>
      <c r="F30" s="87">
        <f>F31</f>
        <v>126.31977071999999</v>
      </c>
    </row>
    <row r="31" spans="1:6">
      <c r="A31" s="84" t="s">
        <v>166</v>
      </c>
      <c r="B31" s="91" t="s">
        <v>167</v>
      </c>
      <c r="C31" s="86">
        <f>прил.1!O32</f>
        <v>0</v>
      </c>
      <c r="D31" s="86">
        <f>прил.1!W32</f>
        <v>43.631069879999998</v>
      </c>
      <c r="E31" s="86">
        <f>прил.1!AE32</f>
        <v>82.688700839999996</v>
      </c>
      <c r="F31" s="87">
        <f>C31+D31+E31</f>
        <v>126.31977071999999</v>
      </c>
    </row>
    <row r="32" spans="1:6" hidden="1">
      <c r="A32" s="84"/>
      <c r="B32" s="91"/>
      <c r="C32" s="86"/>
      <c r="D32" s="86"/>
      <c r="E32" s="86"/>
      <c r="F32" s="87"/>
    </row>
    <row r="33" spans="1:7" hidden="1">
      <c r="A33" s="84"/>
      <c r="B33" s="91"/>
      <c r="C33" s="86"/>
      <c r="D33" s="86"/>
      <c r="E33" s="86"/>
      <c r="F33" s="87"/>
    </row>
    <row r="34" spans="1:7">
      <c r="A34" s="84" t="s">
        <v>168</v>
      </c>
      <c r="B34" s="89" t="s">
        <v>169</v>
      </c>
      <c r="C34" s="86"/>
      <c r="D34" s="86"/>
      <c r="E34" s="86"/>
      <c r="F34" s="87"/>
    </row>
    <row r="35" spans="1:7" ht="31.5">
      <c r="A35" s="84" t="s">
        <v>170</v>
      </c>
      <c r="B35" s="89" t="s">
        <v>171</v>
      </c>
      <c r="C35" s="86"/>
      <c r="D35" s="86"/>
      <c r="E35" s="86"/>
      <c r="F35" s="87"/>
    </row>
    <row r="36" spans="1:7" hidden="1">
      <c r="A36" s="84" t="s">
        <v>172</v>
      </c>
      <c r="B36" s="91" t="s">
        <v>173</v>
      </c>
      <c r="C36" s="86"/>
      <c r="D36" s="86"/>
      <c r="E36" s="86"/>
      <c r="F36" s="87"/>
    </row>
    <row r="37" spans="1:7" hidden="1">
      <c r="A37" s="84"/>
      <c r="B37" s="91"/>
      <c r="C37" s="86"/>
      <c r="D37" s="86"/>
      <c r="E37" s="86"/>
      <c r="F37" s="87"/>
    </row>
    <row r="38" spans="1:7" hidden="1">
      <c r="A38" s="84"/>
      <c r="B38" s="91"/>
      <c r="C38" s="86"/>
      <c r="D38" s="86"/>
      <c r="E38" s="86"/>
      <c r="F38" s="87"/>
    </row>
    <row r="39" spans="1:7" s="83" customFormat="1">
      <c r="A39" s="84" t="s">
        <v>174</v>
      </c>
      <c r="B39" s="88" t="s">
        <v>175</v>
      </c>
      <c r="C39" s="86">
        <f>прил.1!Q32</f>
        <v>52.397148536419706</v>
      </c>
      <c r="D39" s="86">
        <f>прил.1!Y32</f>
        <v>50.055214618480917</v>
      </c>
      <c r="E39" s="86">
        <f>прил.1!AG32</f>
        <v>44.185875713084961</v>
      </c>
      <c r="F39" s="87">
        <f>SUM(C39:E39)</f>
        <v>146.63823886798559</v>
      </c>
      <c r="G39" s="92"/>
    </row>
    <row r="40" spans="1:7">
      <c r="A40" s="84" t="s">
        <v>176</v>
      </c>
      <c r="B40" s="88" t="s">
        <v>177</v>
      </c>
      <c r="C40" s="93"/>
      <c r="D40" s="93"/>
      <c r="E40" s="93"/>
      <c r="F40" s="94"/>
    </row>
    <row r="41" spans="1:7" ht="18.75">
      <c r="A41" s="84" t="s">
        <v>178</v>
      </c>
      <c r="B41" s="89" t="s">
        <v>179</v>
      </c>
      <c r="C41" s="86"/>
      <c r="D41" s="86"/>
      <c r="E41" s="86"/>
      <c r="F41" s="87"/>
      <c r="G41" s="95"/>
    </row>
    <row r="42" spans="1:7" ht="18.75">
      <c r="A42" s="84" t="s">
        <v>180</v>
      </c>
      <c r="B42" s="89" t="s">
        <v>181</v>
      </c>
      <c r="C42" s="86"/>
      <c r="D42" s="86"/>
      <c r="E42" s="86"/>
      <c r="F42" s="87"/>
      <c r="G42" s="95"/>
    </row>
    <row r="43" spans="1:7">
      <c r="A43" s="84" t="s">
        <v>182</v>
      </c>
      <c r="B43" s="85" t="s">
        <v>183</v>
      </c>
      <c r="C43" s="86">
        <f>прил.1!R32</f>
        <v>261.98574268209859</v>
      </c>
      <c r="D43" s="86">
        <f>прил.1!Z32</f>
        <v>206.64500321240459</v>
      </c>
      <c r="E43" s="86">
        <f>прил.1!AH32</f>
        <v>138.2406777254248</v>
      </c>
      <c r="F43" s="87">
        <f>SUM(C43:E43)</f>
        <v>606.87142361992801</v>
      </c>
    </row>
    <row r="44" spans="1:7">
      <c r="A44" s="84" t="s">
        <v>184</v>
      </c>
      <c r="B44" s="88" t="s">
        <v>185</v>
      </c>
      <c r="C44" s="86">
        <f>C43</f>
        <v>261.98574268209859</v>
      </c>
      <c r="D44" s="86">
        <f>прил.1!Z32</f>
        <v>206.64500321240459</v>
      </c>
      <c r="E44" s="86">
        <f>прил.1!AH32</f>
        <v>138.2406777254248</v>
      </c>
      <c r="F44" s="87">
        <f>F43</f>
        <v>606.87142361992801</v>
      </c>
    </row>
    <row r="45" spans="1:7">
      <c r="A45" s="84" t="s">
        <v>186</v>
      </c>
      <c r="B45" s="88" t="s">
        <v>187</v>
      </c>
      <c r="C45" s="86"/>
      <c r="D45" s="86"/>
      <c r="E45" s="86"/>
      <c r="F45" s="87"/>
    </row>
    <row r="46" spans="1:7">
      <c r="A46" s="84" t="s">
        <v>188</v>
      </c>
      <c r="B46" s="88" t="s">
        <v>189</v>
      </c>
      <c r="C46" s="86"/>
      <c r="D46" s="86"/>
      <c r="E46" s="86"/>
      <c r="F46" s="87"/>
    </row>
    <row r="47" spans="1:7">
      <c r="A47" s="84" t="s">
        <v>190</v>
      </c>
      <c r="B47" s="88" t="s">
        <v>191</v>
      </c>
      <c r="C47" s="86"/>
      <c r="D47" s="86"/>
      <c r="E47" s="86"/>
      <c r="F47" s="87"/>
    </row>
    <row r="48" spans="1:7">
      <c r="A48" s="84" t="s">
        <v>192</v>
      </c>
      <c r="B48" s="88" t="s">
        <v>193</v>
      </c>
      <c r="C48" s="86"/>
      <c r="D48" s="86"/>
      <c r="E48" s="86"/>
      <c r="F48" s="87"/>
    </row>
    <row r="49" spans="1:42">
      <c r="A49" s="84" t="s">
        <v>194</v>
      </c>
      <c r="B49" s="89" t="s">
        <v>195</v>
      </c>
      <c r="C49" s="86"/>
      <c r="D49" s="86"/>
      <c r="E49" s="86"/>
      <c r="F49" s="87"/>
    </row>
    <row r="50" spans="1:42" ht="31.5">
      <c r="A50" s="84" t="s">
        <v>196</v>
      </c>
      <c r="B50" s="91" t="s">
        <v>197</v>
      </c>
      <c r="C50" s="86"/>
      <c r="D50" s="86"/>
      <c r="E50" s="86"/>
      <c r="F50" s="87"/>
    </row>
    <row r="51" spans="1:42" ht="31.5">
      <c r="A51" s="84" t="s">
        <v>198</v>
      </c>
      <c r="B51" s="89" t="s">
        <v>199</v>
      </c>
      <c r="C51" s="86"/>
      <c r="D51" s="86"/>
      <c r="E51" s="86"/>
      <c r="F51" s="87"/>
    </row>
    <row r="52" spans="1:42" ht="47.25">
      <c r="A52" s="84" t="s">
        <v>200</v>
      </c>
      <c r="B52" s="91" t="s">
        <v>201</v>
      </c>
      <c r="C52" s="86"/>
      <c r="D52" s="86"/>
      <c r="E52" s="86"/>
      <c r="F52" s="87"/>
    </row>
    <row r="53" spans="1:42">
      <c r="A53" s="84" t="s">
        <v>202</v>
      </c>
      <c r="B53" s="88" t="s">
        <v>203</v>
      </c>
      <c r="C53" s="86"/>
      <c r="D53" s="86"/>
      <c r="E53" s="86"/>
      <c r="F53" s="87"/>
    </row>
    <row r="54" spans="1:42">
      <c r="A54" s="96" t="s">
        <v>204</v>
      </c>
      <c r="B54" s="97" t="s">
        <v>205</v>
      </c>
      <c r="C54" s="98"/>
      <c r="D54" s="98"/>
      <c r="E54" s="98"/>
      <c r="F54" s="99"/>
    </row>
    <row r="55" spans="1:42">
      <c r="C55" s="100"/>
      <c r="D55" s="100"/>
      <c r="E55" s="100"/>
      <c r="F55" s="100"/>
    </row>
    <row r="56" spans="1:42" ht="20.25" customHeight="1">
      <c r="A56" s="2"/>
      <c r="B56" s="2"/>
      <c r="C56" s="102"/>
      <c r="D56" s="102"/>
      <c r="E56" s="102"/>
      <c r="F56" s="102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</row>
    <row r="57" spans="1:42" ht="20.25">
      <c r="A57" s="104"/>
      <c r="B57" s="104"/>
      <c r="C57" s="102"/>
      <c r="D57" s="102"/>
      <c r="E57" s="102"/>
      <c r="F57" s="102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2" ht="20.25">
      <c r="A58" s="104"/>
      <c r="B58" s="104"/>
      <c r="C58" s="102"/>
      <c r="D58" s="102"/>
      <c r="E58" s="102"/>
      <c r="F58" s="102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2" ht="20.25">
      <c r="A59" s="46"/>
      <c r="B59" s="46"/>
      <c r="C59" s="102"/>
      <c r="D59" s="102"/>
      <c r="E59" s="102"/>
      <c r="F59" s="102"/>
    </row>
    <row r="60" spans="1:42">
      <c r="A60" s="105"/>
      <c r="B60" s="105"/>
      <c r="C60" s="105"/>
      <c r="D60" s="105"/>
      <c r="E60" s="105"/>
      <c r="F60" s="105"/>
    </row>
    <row r="62" spans="1:42">
      <c r="C62" s="106"/>
      <c r="D62" s="106"/>
      <c r="E62" s="106"/>
      <c r="F62" s="106"/>
    </row>
    <row r="63" spans="1:42">
      <c r="C63" s="107"/>
      <c r="D63" s="107"/>
      <c r="E63" s="107"/>
    </row>
  </sheetData>
  <mergeCells count="11">
    <mergeCell ref="A5:F5"/>
    <mergeCell ref="A6:F6"/>
    <mergeCell ref="A7:F7"/>
    <mergeCell ref="A8:F8"/>
    <mergeCell ref="A9:F9"/>
    <mergeCell ref="A17:B17"/>
    <mergeCell ref="A10:F10"/>
    <mergeCell ref="A11:F11"/>
    <mergeCell ref="A12:F12"/>
    <mergeCell ref="A14:A15"/>
    <mergeCell ref="B14:B15"/>
  </mergeCells>
  <pageMargins left="0.70833333333333304" right="0.70833333333333304" top="0.74791666666666701" bottom="0.74791666666666701" header="0.51180555555555496" footer="0.51180555555555496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прил.1</vt:lpstr>
      <vt:lpstr>прил.2</vt:lpstr>
      <vt:lpstr>прил.3</vt:lpstr>
      <vt:lpstr>прил.4</vt:lpstr>
      <vt:lpstr>прил.5</vt:lpstr>
      <vt:lpstr>прил.5!Excel_BuiltIn_Print_Area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Меркушин Алексей Александрович</cp:lastModifiedBy>
  <cp:revision>8</cp:revision>
  <dcterms:modified xsi:type="dcterms:W3CDTF">2023-12-19T13:52:31Z</dcterms:modified>
  <dc:language>ru-RU</dc:language>
</cp:coreProperties>
</file>